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80902\Documents\PQA\写真マニュアル\"/>
    </mc:Choice>
  </mc:AlternateContent>
  <xr:revisionPtr revIDLastSave="0" documentId="13_ncr:1_{271E2413-25F9-419E-BB02-CEC57AFD8F20}" xr6:coauthVersionLast="47" xr6:coauthVersionMax="47" xr10:uidLastSave="{00000000-0000-0000-0000-000000000000}"/>
  <bookViews>
    <workbookView xWindow="-110" yWindow="-110" windowWidth="19420" windowHeight="10300" xr2:uid="{C16E27FA-C48C-49A0-8AFE-8EC43B24129D}"/>
  </bookViews>
  <sheets>
    <sheet name="入力シート" sheetId="10" r:id="rId1"/>
    <sheet name="塗料リスト" sheetId="4" r:id="rId2"/>
    <sheet name="工事仕様書（印刷用）" sheetId="11" r:id="rId3"/>
    <sheet name="チェック表（印刷用）" sheetId="1" r:id="rId4"/>
    <sheet name="工事基本情報" sheetId="3" state="hidden" r:id="rId5"/>
    <sheet name="現ポ用タグ" sheetId="6" state="hidden" r:id="rId6"/>
    <sheet name="ﾜｰｸｼｰﾄ1" sheetId="2" state="hidden" r:id="rId7"/>
    <sheet name="ﾜｰｸｼｰﾄ2" sheetId="5" state="hidden" r:id="rId8"/>
  </sheets>
  <definedNames>
    <definedName name="_xlnm.Print_Area" localSheetId="3">'チェック表（印刷用）'!$B$2:$AD$48</definedName>
    <definedName name="_xlnm.Print_Area" localSheetId="7">ﾜｰｸｼｰﾄ2!$B$2:$AD$48</definedName>
    <definedName name="_xlnm.Print_Area" localSheetId="2">'工事仕様書（印刷用）'!$A$1:$N$51</definedName>
    <definedName name="_xlnm.Print_Area" localSheetId="0">入力シート!$A$4:$AI$32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5" i="10" l="1"/>
  <c r="D34" i="10"/>
  <c r="AN45" i="11" l="1"/>
  <c r="AN44" i="11"/>
  <c r="AN43" i="11"/>
  <c r="AN42" i="11"/>
  <c r="H10" i="11"/>
  <c r="H11" i="11"/>
  <c r="E31" i="11"/>
  <c r="F31" i="11"/>
  <c r="H31" i="11"/>
  <c r="I31" i="11"/>
  <c r="D2" i="3"/>
  <c r="AO24" i="11" l="1"/>
  <c r="AN24" i="11"/>
  <c r="AJ26" i="11"/>
  <c r="AJ25" i="11"/>
  <c r="AL25" i="11" s="1"/>
  <c r="AJ24" i="11"/>
  <c r="AL24" i="11" s="1"/>
  <c r="C23" i="11"/>
  <c r="C22" i="11"/>
  <c r="E35" i="10"/>
  <c r="AH23" i="11"/>
  <c r="AH12" i="11"/>
  <c r="E15" i="11" s="1"/>
  <c r="C15" i="11"/>
  <c r="AO14" i="11"/>
  <c r="AN14" i="11"/>
  <c r="AO13" i="11"/>
  <c r="AN13" i="11"/>
  <c r="AJ16" i="11"/>
  <c r="AJ15" i="11"/>
  <c r="AO15" i="11" s="1"/>
  <c r="AJ14" i="11"/>
  <c r="AM14" i="11" s="1"/>
  <c r="AJ13" i="11"/>
  <c r="AI13" i="11" s="1"/>
  <c r="C14" i="11"/>
  <c r="C13" i="11"/>
  <c r="C11" i="11"/>
  <c r="C10" i="11"/>
  <c r="C9" i="11"/>
  <c r="J5" i="11"/>
  <c r="J4" i="11"/>
  <c r="D3" i="11"/>
  <c r="D4" i="11"/>
  <c r="D5" i="11"/>
  <c r="AO26" i="11" l="1"/>
  <c r="AN26" i="11"/>
  <c r="AN16" i="11"/>
  <c r="AO16" i="11"/>
  <c r="E9" i="11"/>
  <c r="H9" i="11"/>
  <c r="AK25" i="11"/>
  <c r="AN25" i="11"/>
  <c r="AM25" i="11"/>
  <c r="AO25" i="11"/>
  <c r="AL26" i="11"/>
  <c r="AI24" i="11"/>
  <c r="AI25" i="11" s="1"/>
  <c r="AK24" i="11"/>
  <c r="E11" i="11"/>
  <c r="AK26" i="11"/>
  <c r="AM24" i="11"/>
  <c r="C17" i="11"/>
  <c r="G17" i="11" s="1"/>
  <c r="AM26" i="11"/>
  <c r="E34" i="10"/>
  <c r="AJ27" i="11" s="1"/>
  <c r="AJ28" i="11"/>
  <c r="E23" i="11"/>
  <c r="E22" i="11"/>
  <c r="AK14" i="11"/>
  <c r="AK13" i="11"/>
  <c r="AM13" i="11"/>
  <c r="E13" i="11"/>
  <c r="AI14" i="11"/>
  <c r="AK15" i="11"/>
  <c r="AM15" i="11"/>
  <c r="E14" i="11"/>
  <c r="AK16" i="11"/>
  <c r="AM16" i="11"/>
  <c r="AL13" i="11"/>
  <c r="AN15" i="11"/>
  <c r="AL14" i="11"/>
  <c r="E10" i="11"/>
  <c r="AL15" i="11"/>
  <c r="AL16" i="11"/>
  <c r="AI26" i="11" l="1"/>
  <c r="C27" i="11" s="1"/>
  <c r="AI15" i="11"/>
  <c r="AI16" i="11" s="1"/>
  <c r="C18" i="11"/>
  <c r="AM28" i="11"/>
  <c r="AK28" i="11"/>
  <c r="AN28" i="11"/>
  <c r="AL28" i="11"/>
  <c r="AO28" i="11"/>
  <c r="AI27" i="11"/>
  <c r="C28" i="11" s="1"/>
  <c r="G28" i="11" s="1"/>
  <c r="AM27" i="11"/>
  <c r="AK27" i="11"/>
  <c r="AN27" i="11"/>
  <c r="AL27" i="11"/>
  <c r="AO27" i="11"/>
  <c r="C25" i="11"/>
  <c r="G25" i="11" s="1"/>
  <c r="E17" i="11"/>
  <c r="K17" i="11"/>
  <c r="H17" i="11"/>
  <c r="AI12" i="11"/>
  <c r="K27" i="11" l="1"/>
  <c r="G27" i="11"/>
  <c r="H18" i="11"/>
  <c r="G18" i="11"/>
  <c r="C19" i="11"/>
  <c r="G19" i="11" s="1"/>
  <c r="AI28" i="11"/>
  <c r="C29" i="11" s="1"/>
  <c r="G29" i="11" s="1"/>
  <c r="H27" i="11"/>
  <c r="K18" i="11"/>
  <c r="E27" i="11"/>
  <c r="E18" i="11"/>
  <c r="K25" i="11"/>
  <c r="H25" i="11"/>
  <c r="E25" i="11"/>
  <c r="K28" i="11"/>
  <c r="H28" i="11"/>
  <c r="E28" i="11"/>
  <c r="C20" i="11"/>
  <c r="G20" i="11" s="1"/>
  <c r="C26" i="11" l="1"/>
  <c r="E29" i="11"/>
  <c r="E19" i="11"/>
  <c r="K19" i="11"/>
  <c r="H19" i="11"/>
  <c r="K29" i="11"/>
  <c r="H29" i="11"/>
  <c r="AI23" i="11"/>
  <c r="K20" i="11"/>
  <c r="E20" i="11"/>
  <c r="H20" i="11"/>
  <c r="G26" i="11" l="1"/>
  <c r="K26" i="11"/>
  <c r="H26" i="11"/>
  <c r="E26" i="11"/>
  <c r="I37" i="10"/>
  <c r="I25" i="10"/>
  <c r="R18" i="10" l="1"/>
  <c r="AB28" i="10"/>
  <c r="R28" i="10"/>
  <c r="D60" i="10"/>
  <c r="AJ49" i="11" s="1"/>
  <c r="D59" i="10"/>
  <c r="AJ48" i="11" s="1"/>
  <c r="D58" i="10"/>
  <c r="AJ47" i="11" s="1"/>
  <c r="AI47" i="11" s="1"/>
  <c r="D53" i="10"/>
  <c r="AJ45" i="11" s="1"/>
  <c r="D52" i="10"/>
  <c r="D51" i="10"/>
  <c r="D50" i="10"/>
  <c r="D49" i="10"/>
  <c r="D48" i="10"/>
  <c r="D47" i="10"/>
  <c r="D46" i="10"/>
  <c r="D45" i="10"/>
  <c r="D44" i="10"/>
  <c r="D43" i="10"/>
  <c r="AJ35" i="11" s="1"/>
  <c r="AN35" i="11" s="1"/>
  <c r="D42" i="10"/>
  <c r="AJ34" i="11" s="1"/>
  <c r="AN34" i="11" s="1"/>
  <c r="D41" i="10"/>
  <c r="AJ33" i="11" s="1"/>
  <c r="AN33" i="11" s="1"/>
  <c r="D40" i="10"/>
  <c r="AJ32" i="11" s="1"/>
  <c r="AN32" i="11" s="1"/>
  <c r="AJ38" i="11" l="1"/>
  <c r="AN38" i="11" s="1"/>
  <c r="AJ40" i="11"/>
  <c r="AN40" i="11" s="1"/>
  <c r="AJ41" i="11"/>
  <c r="AN41" i="11" s="1"/>
  <c r="AI33" i="11"/>
  <c r="AI34" i="11" s="1"/>
  <c r="AL33" i="11"/>
  <c r="AM33" i="11"/>
  <c r="AK33" i="11"/>
  <c r="AJ42" i="11"/>
  <c r="AJ43" i="11"/>
  <c r="AJ39" i="11"/>
  <c r="AN39" i="11" s="1"/>
  <c r="AM35" i="11"/>
  <c r="AL35" i="11"/>
  <c r="AK35" i="11"/>
  <c r="AJ36" i="11"/>
  <c r="AN36" i="11" s="1"/>
  <c r="AJ44" i="11"/>
  <c r="AI32" i="11"/>
  <c r="AL32" i="11"/>
  <c r="AM32" i="11"/>
  <c r="AK32" i="11"/>
  <c r="AK34" i="11"/>
  <c r="AL34" i="11"/>
  <c r="AM34" i="11"/>
  <c r="AJ37" i="11"/>
  <c r="AN37" i="11" s="1"/>
  <c r="AK45" i="11"/>
  <c r="AL45" i="11"/>
  <c r="AM45" i="11"/>
  <c r="AI45" i="11"/>
  <c r="AI48" i="11"/>
  <c r="AI49" i="11" s="1"/>
  <c r="AD1" i="10"/>
  <c r="J3" i="11" s="1"/>
  <c r="K12" i="3"/>
  <c r="J12" i="3"/>
  <c r="I12" i="3"/>
  <c r="C27" i="3"/>
  <c r="AB27" i="3" s="1"/>
  <c r="C26" i="3"/>
  <c r="B26" i="3" s="1"/>
  <c r="AA26" i="3" s="1"/>
  <c r="C25" i="3"/>
  <c r="C24" i="3"/>
  <c r="B24" i="3" s="1"/>
  <c r="AA24" i="3" s="1"/>
  <c r="C23" i="3"/>
  <c r="E84" i="2" s="1"/>
  <c r="B22" i="3"/>
  <c r="AA22" i="3" s="1"/>
  <c r="B21" i="3"/>
  <c r="AA21" i="3" s="1"/>
  <c r="B20" i="3"/>
  <c r="E20" i="3" s="1"/>
  <c r="B19" i="3"/>
  <c r="AA19" i="3" s="1"/>
  <c r="AN19" i="3" s="1"/>
  <c r="B18" i="3"/>
  <c r="E18" i="3" s="1"/>
  <c r="B17" i="3"/>
  <c r="AA17" i="3" s="1"/>
  <c r="B16" i="3"/>
  <c r="E16" i="3" s="1"/>
  <c r="AD16" i="3" s="1"/>
  <c r="B15" i="3"/>
  <c r="E15" i="3" s="1"/>
  <c r="G76" i="2" s="1"/>
  <c r="B14" i="3"/>
  <c r="D14" i="3" s="1"/>
  <c r="U5" i="3"/>
  <c r="U4" i="3"/>
  <c r="U3" i="3"/>
  <c r="U2" i="3"/>
  <c r="T5" i="3"/>
  <c r="T4" i="3"/>
  <c r="T2" i="3"/>
  <c r="T3" i="3"/>
  <c r="J7" i="3"/>
  <c r="K7" i="3" s="1"/>
  <c r="E8" i="3"/>
  <c r="G73" i="2" s="1"/>
  <c r="D8" i="3"/>
  <c r="F73" i="2" s="1"/>
  <c r="BC17" i="10"/>
  <c r="BC16" i="10"/>
  <c r="BC15" i="10"/>
  <c r="BC14" i="10"/>
  <c r="BC13" i="10"/>
  <c r="BC12" i="10"/>
  <c r="C8" i="3" s="1"/>
  <c r="E7" i="3"/>
  <c r="G72" i="2" s="1"/>
  <c r="D7" i="3"/>
  <c r="F72" i="2" s="1"/>
  <c r="C7" i="3"/>
  <c r="AA2" i="5"/>
  <c r="D3" i="3"/>
  <c r="AB25" i="3"/>
  <c r="AB22" i="3"/>
  <c r="AB21" i="3"/>
  <c r="AB20" i="3"/>
  <c r="AB19" i="3"/>
  <c r="AB18" i="3"/>
  <c r="AB17" i="3"/>
  <c r="AB16" i="3"/>
  <c r="AB15" i="3"/>
  <c r="AB14" i="3"/>
  <c r="AD8" i="5"/>
  <c r="AL726" i="5" s="1"/>
  <c r="AK726" i="5" s="1"/>
  <c r="AC8" i="5"/>
  <c r="AL725" i="5" s="1"/>
  <c r="AK725" i="5" s="1"/>
  <c r="G8" i="5"/>
  <c r="F8" i="5"/>
  <c r="E8" i="5"/>
  <c r="D8" i="5"/>
  <c r="AL10" i="5" s="1"/>
  <c r="AK10" i="5" s="1"/>
  <c r="AD7" i="5"/>
  <c r="AL724" i="5" s="1"/>
  <c r="AK724" i="5" s="1"/>
  <c r="G7" i="5"/>
  <c r="F7" i="5"/>
  <c r="E7" i="5"/>
  <c r="D7" i="5"/>
  <c r="AL8" i="5" s="1"/>
  <c r="AK8" i="5" s="1"/>
  <c r="AD6" i="5"/>
  <c r="AC6" i="5"/>
  <c r="D6" i="5"/>
  <c r="C6" i="5"/>
  <c r="AC4" i="5"/>
  <c r="AD4" i="5" s="1"/>
  <c r="E4" i="5"/>
  <c r="G4" i="5" s="1"/>
  <c r="F5" i="1"/>
  <c r="F5" i="5" s="1"/>
  <c r="G5" i="5" s="1"/>
  <c r="E5" i="1"/>
  <c r="E5" i="5" s="1"/>
  <c r="E6" i="5" s="1"/>
  <c r="C4" i="5"/>
  <c r="D4" i="5" s="1"/>
  <c r="B36" i="5"/>
  <c r="C36" i="5" s="1"/>
  <c r="AL65" i="5" s="1"/>
  <c r="B8" i="5"/>
  <c r="B7" i="5"/>
  <c r="AB3" i="5"/>
  <c r="B25" i="3"/>
  <c r="AA25" i="3" s="1"/>
  <c r="Y38" i="2"/>
  <c r="X38" i="2"/>
  <c r="W38" i="2"/>
  <c r="X37" i="2"/>
  <c r="W37" i="2"/>
  <c r="AA36" i="2"/>
  <c r="Z36" i="2"/>
  <c r="Z35" i="2"/>
  <c r="AA34" i="2"/>
  <c r="Z34" i="2"/>
  <c r="AA40" i="2"/>
  <c r="Z40" i="2"/>
  <c r="Y40" i="2"/>
  <c r="X40" i="2"/>
  <c r="W40" i="2"/>
  <c r="AA39" i="2"/>
  <c r="Z39" i="2"/>
  <c r="Y39" i="2"/>
  <c r="X39" i="2"/>
  <c r="W39" i="2"/>
  <c r="AA38" i="2"/>
  <c r="Z38" i="2"/>
  <c r="AA37" i="2"/>
  <c r="Z37" i="2"/>
  <c r="Y37" i="2"/>
  <c r="Y36" i="2"/>
  <c r="X36" i="2"/>
  <c r="W36" i="2"/>
  <c r="AA35" i="2"/>
  <c r="Y35" i="2"/>
  <c r="X35" i="2"/>
  <c r="W35" i="2"/>
  <c r="Y34" i="2"/>
  <c r="X34" i="2"/>
  <c r="W34" i="2"/>
  <c r="V38" i="2"/>
  <c r="V40" i="2"/>
  <c r="V36" i="2"/>
  <c r="V35" i="2"/>
  <c r="Z45" i="2"/>
  <c r="Z46" i="2"/>
  <c r="V39" i="2" s="1"/>
  <c r="Z47" i="2"/>
  <c r="Z44" i="2"/>
  <c r="V37" i="2" s="1"/>
  <c r="Y47" i="2"/>
  <c r="X47" i="2"/>
  <c r="W47" i="2"/>
  <c r="V34" i="2" s="1"/>
  <c r="E86" i="2"/>
  <c r="E83" i="2"/>
  <c r="E82" i="2"/>
  <c r="E81" i="2"/>
  <c r="E80" i="2"/>
  <c r="E79" i="2"/>
  <c r="E78" i="2"/>
  <c r="E77" i="2"/>
  <c r="E76" i="2"/>
  <c r="E75" i="2"/>
  <c r="E73" i="2"/>
  <c r="E72" i="2"/>
  <c r="Y33" i="2"/>
  <c r="X33" i="2"/>
  <c r="W33" i="2"/>
  <c r="V31" i="2"/>
  <c r="Y46" i="2"/>
  <c r="V33" i="2" s="1"/>
  <c r="X46" i="2"/>
  <c r="W46" i="2"/>
  <c r="Y45" i="2"/>
  <c r="V32" i="2" s="1"/>
  <c r="X45" i="2"/>
  <c r="W45" i="2"/>
  <c r="Y44" i="2"/>
  <c r="X44" i="2"/>
  <c r="AE16" i="2"/>
  <c r="AE15" i="2"/>
  <c r="AE14" i="2"/>
  <c r="AE13" i="2"/>
  <c r="AE12" i="2"/>
  <c r="AE11" i="2"/>
  <c r="AE10" i="2"/>
  <c r="AE9" i="2"/>
  <c r="AE8" i="2"/>
  <c r="AE7" i="2"/>
  <c r="AE6" i="2"/>
  <c r="AE5" i="2"/>
  <c r="AE4" i="2"/>
  <c r="AE3" i="2"/>
  <c r="AE2" i="2"/>
  <c r="AF3" i="2"/>
  <c r="AF4" i="2"/>
  <c r="AF5" i="2"/>
  <c r="AF6" i="2"/>
  <c r="AF7" i="2"/>
  <c r="AF8" i="2"/>
  <c r="AF9" i="2"/>
  <c r="AF10" i="2"/>
  <c r="AF11" i="2"/>
  <c r="AF12" i="2"/>
  <c r="AF13" i="2"/>
  <c r="AF14" i="2"/>
  <c r="AF15" i="2"/>
  <c r="AF16" i="2"/>
  <c r="AF2" i="2"/>
  <c r="AD16" i="2"/>
  <c r="AD15" i="2"/>
  <c r="AD14" i="2"/>
  <c r="AD13" i="2"/>
  <c r="AD12" i="2"/>
  <c r="AD11" i="2"/>
  <c r="AD10" i="2"/>
  <c r="AD9" i="2"/>
  <c r="AD8" i="2"/>
  <c r="AD7" i="2"/>
  <c r="AD6" i="2"/>
  <c r="AD5" i="2"/>
  <c r="AD4" i="2"/>
  <c r="AD3" i="2"/>
  <c r="AD2" i="2"/>
  <c r="AA20" i="3" l="1"/>
  <c r="AI35" i="11"/>
  <c r="E88" i="2"/>
  <c r="B10" i="3"/>
  <c r="AM36" i="11"/>
  <c r="AK36" i="11"/>
  <c r="AL36" i="11"/>
  <c r="AI36" i="11"/>
  <c r="AL43" i="11"/>
  <c r="AM43" i="11"/>
  <c r="AK43" i="11"/>
  <c r="AI43" i="11"/>
  <c r="AK37" i="11"/>
  <c r="AI37" i="11"/>
  <c r="AL37" i="11"/>
  <c r="AM37" i="11"/>
  <c r="AK41" i="11"/>
  <c r="AL41" i="11"/>
  <c r="AM41" i="11"/>
  <c r="AI41" i="11"/>
  <c r="AK42" i="11"/>
  <c r="AL42" i="11"/>
  <c r="AI42" i="11"/>
  <c r="AM42" i="11"/>
  <c r="AI40" i="11"/>
  <c r="AK40" i="11"/>
  <c r="AL40" i="11"/>
  <c r="AM40" i="11"/>
  <c r="AL44" i="11"/>
  <c r="AI44" i="11"/>
  <c r="AM44" i="11"/>
  <c r="AK44" i="11"/>
  <c r="AK38" i="11"/>
  <c r="AI38" i="11"/>
  <c r="AL38" i="11"/>
  <c r="AM38" i="11"/>
  <c r="AK39" i="11"/>
  <c r="AL39" i="11"/>
  <c r="AM39" i="11"/>
  <c r="AI39" i="11"/>
  <c r="AI46" i="11"/>
  <c r="AA18" i="3"/>
  <c r="AB26" i="3"/>
  <c r="E87" i="2"/>
  <c r="AA15" i="3"/>
  <c r="AA16" i="3"/>
  <c r="G20" i="3"/>
  <c r="AF20" i="3" s="1"/>
  <c r="AU20" i="3" s="1"/>
  <c r="G81" i="2"/>
  <c r="AD20" i="3"/>
  <c r="G18" i="3"/>
  <c r="AF18" i="3" s="1"/>
  <c r="AU18" i="3" s="1"/>
  <c r="G79" i="2"/>
  <c r="D20" i="3"/>
  <c r="AC20" i="3" s="1"/>
  <c r="AR20" i="3" s="1"/>
  <c r="D21" i="3"/>
  <c r="AC21" i="3" s="1"/>
  <c r="E21" i="3"/>
  <c r="D22" i="3"/>
  <c r="F83" i="2" s="1"/>
  <c r="E22" i="3"/>
  <c r="D15" i="3"/>
  <c r="D16" i="3"/>
  <c r="AC16" i="3" s="1"/>
  <c r="D25" i="3"/>
  <c r="D17" i="3"/>
  <c r="F17" i="3" s="1"/>
  <c r="E17" i="3"/>
  <c r="G78" i="2" s="1"/>
  <c r="E25" i="3"/>
  <c r="D18" i="3"/>
  <c r="F18" i="3" s="1"/>
  <c r="D26" i="3"/>
  <c r="D19" i="3"/>
  <c r="F80" i="2" s="1"/>
  <c r="E19" i="3"/>
  <c r="E26" i="3"/>
  <c r="AC14" i="3"/>
  <c r="F75" i="2"/>
  <c r="F14" i="3"/>
  <c r="AM3" i="2" s="1"/>
  <c r="AN3" i="2" s="1"/>
  <c r="AL3" i="2" s="1"/>
  <c r="E14" i="3"/>
  <c r="AD14" i="3" s="1"/>
  <c r="AA14" i="3"/>
  <c r="AM30" i="2"/>
  <c r="G15" i="3"/>
  <c r="G16" i="3"/>
  <c r="AD18" i="3"/>
  <c r="G77" i="2"/>
  <c r="D24" i="3"/>
  <c r="E24" i="3"/>
  <c r="AI12" i="3"/>
  <c r="AJ12" i="3"/>
  <c r="AH12" i="3"/>
  <c r="L12" i="3"/>
  <c r="AB24" i="3"/>
  <c r="E85" i="2"/>
  <c r="B27" i="3"/>
  <c r="B44" i="2" s="1"/>
  <c r="A44" i="2" s="1"/>
  <c r="AQ21" i="3"/>
  <c r="AD15" i="3"/>
  <c r="AP22" i="3"/>
  <c r="F82" i="2"/>
  <c r="AB23" i="3"/>
  <c r="B23" i="3"/>
  <c r="P74" i="2"/>
  <c r="C9" i="3"/>
  <c r="E9" i="3"/>
  <c r="D9" i="3"/>
  <c r="F2" i="3"/>
  <c r="F6" i="1"/>
  <c r="F6" i="5" s="1"/>
  <c r="G6" i="1"/>
  <c r="G6" i="5" s="1"/>
  <c r="AP24" i="3"/>
  <c r="AO24" i="3"/>
  <c r="AN24" i="3"/>
  <c r="AQ25" i="3"/>
  <c r="AO25" i="3"/>
  <c r="AN25" i="3"/>
  <c r="AP25" i="3"/>
  <c r="AQ26" i="3"/>
  <c r="AP26" i="3"/>
  <c r="AO26" i="3"/>
  <c r="AN26" i="3"/>
  <c r="AN22" i="3"/>
  <c r="AO22" i="3"/>
  <c r="AQ22" i="3"/>
  <c r="AN20" i="3"/>
  <c r="AN18" i="3"/>
  <c r="AO20" i="3"/>
  <c r="AQ20" i="3"/>
  <c r="AO18" i="3"/>
  <c r="AQ18" i="3"/>
  <c r="AS16" i="3"/>
  <c r="AS18" i="3"/>
  <c r="AS20" i="3"/>
  <c r="AR16" i="3"/>
  <c r="AO16" i="3"/>
  <c r="AO19" i="3"/>
  <c r="AP19" i="3"/>
  <c r="AQ19" i="3"/>
  <c r="AP20" i="3"/>
  <c r="AR21" i="3"/>
  <c r="AN21" i="3"/>
  <c r="AO21" i="3"/>
  <c r="C8" i="5"/>
  <c r="AL9" i="5" s="1"/>
  <c r="AK9" i="5" s="1"/>
  <c r="F4" i="5"/>
  <c r="AC7" i="5"/>
  <c r="AL723" i="5" s="1"/>
  <c r="C7" i="5"/>
  <c r="AL7" i="5" s="1"/>
  <c r="AK7" i="5" s="1"/>
  <c r="C3" i="6" s="1"/>
  <c r="AA2" i="1"/>
  <c r="AB3" i="1"/>
  <c r="Y11" i="2"/>
  <c r="X11" i="2"/>
  <c r="W11" i="2"/>
  <c r="V11" i="2"/>
  <c r="Y5" i="2"/>
  <c r="Y4" i="2"/>
  <c r="Y3" i="2"/>
  <c r="Y2" i="2"/>
  <c r="Y6" i="2"/>
  <c r="X6" i="2"/>
  <c r="W6" i="2"/>
  <c r="V6" i="2"/>
  <c r="P44" i="2"/>
  <c r="E69" i="2" s="1"/>
  <c r="O44" i="2"/>
  <c r="E68" i="2" s="1"/>
  <c r="E67" i="2"/>
  <c r="E66" i="2"/>
  <c r="E65" i="2"/>
  <c r="R44" i="2"/>
  <c r="S44" i="2"/>
  <c r="Q44" i="2"/>
  <c r="Y31" i="2"/>
  <c r="Z19" i="2"/>
  <c r="Z20" i="2"/>
  <c r="Z21" i="2"/>
  <c r="W30" i="2"/>
  <c r="X30" i="2"/>
  <c r="Y30" i="2"/>
  <c r="AA30" i="2"/>
  <c r="AA29" i="2"/>
  <c r="AA28" i="2"/>
  <c r="Y28" i="2"/>
  <c r="Y27" i="2"/>
  <c r="X27" i="2"/>
  <c r="W27" i="2"/>
  <c r="AA33" i="2"/>
  <c r="Z33" i="2"/>
  <c r="AA32" i="2"/>
  <c r="Z32" i="2"/>
  <c r="Y32" i="2"/>
  <c r="X32" i="2"/>
  <c r="W32" i="2"/>
  <c r="AA31" i="2"/>
  <c r="Z31" i="2"/>
  <c r="X31" i="2"/>
  <c r="W31" i="2"/>
  <c r="Z30" i="2"/>
  <c r="Z29" i="2"/>
  <c r="Y29" i="2"/>
  <c r="X29" i="2"/>
  <c r="W29" i="2"/>
  <c r="Z28" i="2"/>
  <c r="X28" i="2"/>
  <c r="W28" i="2"/>
  <c r="AA27" i="2"/>
  <c r="Z27" i="2"/>
  <c r="AA26" i="2"/>
  <c r="Z26" i="2"/>
  <c r="Y26" i="2"/>
  <c r="X26" i="2"/>
  <c r="W26" i="2"/>
  <c r="AA25" i="2"/>
  <c r="Z25" i="2"/>
  <c r="V30" i="2"/>
  <c r="V27" i="2"/>
  <c r="V29" i="2"/>
  <c r="V26" i="2"/>
  <c r="V28" i="2"/>
  <c r="W44" i="2"/>
  <c r="V25" i="2" s="1"/>
  <c r="Y25" i="2"/>
  <c r="X25" i="2"/>
  <c r="W25" i="2"/>
  <c r="B31" i="2"/>
  <c r="A31" i="2" s="1"/>
  <c r="B32" i="2"/>
  <c r="B33" i="2"/>
  <c r="B34" i="2"/>
  <c r="B35" i="2"/>
  <c r="B36" i="2"/>
  <c r="B37" i="2"/>
  <c r="B38" i="2"/>
  <c r="B39" i="2"/>
  <c r="B41" i="2"/>
  <c r="A41" i="2" s="1"/>
  <c r="B42" i="2"/>
  <c r="A42" i="2" s="1"/>
  <c r="B43" i="2"/>
  <c r="A43" i="2" s="1"/>
  <c r="C13" i="3"/>
  <c r="AB13" i="3" s="1"/>
  <c r="I67" i="2"/>
  <c r="U11" i="2"/>
  <c r="T11" i="2"/>
  <c r="S11" i="2"/>
  <c r="R11" i="2"/>
  <c r="Q11" i="2"/>
  <c r="P11" i="2"/>
  <c r="O11" i="2"/>
  <c r="U10" i="2"/>
  <c r="U9" i="2"/>
  <c r="T9" i="2"/>
  <c r="U8" i="2"/>
  <c r="T8" i="2"/>
  <c r="U7" i="2"/>
  <c r="T7" i="2"/>
  <c r="S7" i="2"/>
  <c r="U6" i="2"/>
  <c r="T6" i="2"/>
  <c r="S6" i="2"/>
  <c r="R6" i="2"/>
  <c r="U2" i="2"/>
  <c r="Q6" i="2"/>
  <c r="P6" i="2"/>
  <c r="O6" i="2"/>
  <c r="U5" i="2"/>
  <c r="T5" i="2"/>
  <c r="T2" i="2"/>
  <c r="S2" i="2"/>
  <c r="R2" i="2"/>
  <c r="U3" i="2"/>
  <c r="T3" i="2"/>
  <c r="S3" i="2"/>
  <c r="U4" i="2"/>
  <c r="T4" i="2"/>
  <c r="S4" i="2"/>
  <c r="N24" i="2"/>
  <c r="L9" i="2"/>
  <c r="K9" i="2"/>
  <c r="D3" i="2"/>
  <c r="N1" i="2"/>
  <c r="J9" i="2"/>
  <c r="I9" i="2"/>
  <c r="H9" i="2"/>
  <c r="G9" i="2"/>
  <c r="J8" i="3"/>
  <c r="AB18" i="10" s="1"/>
  <c r="F15" i="11" s="1"/>
  <c r="AS15" i="3" l="1"/>
  <c r="F21" i="3"/>
  <c r="AE21" i="3" s="1"/>
  <c r="AI31" i="11"/>
  <c r="C44" i="11" s="1"/>
  <c r="I44" i="11" s="1"/>
  <c r="AN16" i="3"/>
  <c r="C38" i="11"/>
  <c r="H38" i="11" s="1"/>
  <c r="C40" i="11"/>
  <c r="I40" i="11" s="1"/>
  <c r="AR14" i="3"/>
  <c r="C49" i="11"/>
  <c r="C48" i="11"/>
  <c r="C47" i="11"/>
  <c r="F16" i="3"/>
  <c r="AE16" i="3" s="1"/>
  <c r="AT16" i="3" s="1"/>
  <c r="AM32" i="2"/>
  <c r="AN32" i="2" s="1"/>
  <c r="AS14" i="3"/>
  <c r="AN14" i="3"/>
  <c r="AD17" i="3"/>
  <c r="AO15" i="3"/>
  <c r="F77" i="2"/>
  <c r="AO14" i="3"/>
  <c r="AE14" i="3"/>
  <c r="AM6" i="2"/>
  <c r="AN6" i="2" s="1"/>
  <c r="AL6" i="2" s="1"/>
  <c r="AE17" i="3"/>
  <c r="AT17" i="3" s="1"/>
  <c r="AA27" i="3"/>
  <c r="E27" i="3"/>
  <c r="D27" i="3"/>
  <c r="G21" i="3"/>
  <c r="G82" i="2"/>
  <c r="AD21" i="3"/>
  <c r="AS21" i="3" s="1"/>
  <c r="AC17" i="3"/>
  <c r="F78" i="2"/>
  <c r="G26" i="3"/>
  <c r="G87" i="2"/>
  <c r="AD26" i="3"/>
  <c r="AS26" i="3" s="1"/>
  <c r="F20" i="3"/>
  <c r="F81" i="2"/>
  <c r="G19" i="3"/>
  <c r="G80" i="2"/>
  <c r="AD19" i="3"/>
  <c r="AS19" i="3" s="1"/>
  <c r="F25" i="3"/>
  <c r="F86" i="2"/>
  <c r="AC25" i="3"/>
  <c r="AR25" i="3" s="1"/>
  <c r="F19" i="3"/>
  <c r="AC19" i="3"/>
  <c r="AR19" i="3" s="1"/>
  <c r="G17" i="3"/>
  <c r="AC26" i="3"/>
  <c r="AR26" i="3" s="1"/>
  <c r="F26" i="3"/>
  <c r="F87" i="2"/>
  <c r="F76" i="2"/>
  <c r="F15" i="3"/>
  <c r="AC15" i="3"/>
  <c r="AN15" i="3" s="1"/>
  <c r="AC18" i="3"/>
  <c r="AR18" i="3" s="1"/>
  <c r="F79" i="2"/>
  <c r="G22" i="3"/>
  <c r="G83" i="2"/>
  <c r="AD22" i="3"/>
  <c r="AS22" i="3" s="1"/>
  <c r="G25" i="3"/>
  <c r="AD25" i="3"/>
  <c r="AS25" i="3" s="1"/>
  <c r="G86" i="2"/>
  <c r="AC22" i="3"/>
  <c r="AR22" i="3" s="1"/>
  <c r="F22" i="3"/>
  <c r="G75" i="2"/>
  <c r="G14" i="3"/>
  <c r="AM10" i="2"/>
  <c r="AE18" i="3"/>
  <c r="AM7" i="2"/>
  <c r="AF16" i="3"/>
  <c r="AM28" i="2"/>
  <c r="AF15" i="3"/>
  <c r="AM27" i="2"/>
  <c r="AA23" i="3"/>
  <c r="AQ23" i="3" s="1"/>
  <c r="D23" i="3"/>
  <c r="E23" i="3"/>
  <c r="G24" i="3"/>
  <c r="G85" i="2"/>
  <c r="AD24" i="3"/>
  <c r="AS24" i="3" s="1"/>
  <c r="F85" i="2"/>
  <c r="F24" i="3"/>
  <c r="AC24" i="3"/>
  <c r="AR24" i="3" s="1"/>
  <c r="B40" i="2"/>
  <c r="T10" i="2"/>
  <c r="W53" i="2"/>
  <c r="W52" i="2"/>
  <c r="B13" i="3"/>
  <c r="E74" i="2"/>
  <c r="H10" i="2"/>
  <c r="P75" i="2"/>
  <c r="X5" i="2"/>
  <c r="W4" i="2"/>
  <c r="X9" i="2"/>
  <c r="X4" i="2"/>
  <c r="Y9" i="2"/>
  <c r="X2" i="2"/>
  <c r="Y7" i="2"/>
  <c r="W3" i="2"/>
  <c r="X8" i="2"/>
  <c r="W5" i="2"/>
  <c r="X10" i="2"/>
  <c r="Y10" i="2"/>
  <c r="W2" i="2"/>
  <c r="X7" i="2"/>
  <c r="X3" i="2"/>
  <c r="Y8" i="2"/>
  <c r="AA24" i="2"/>
  <c r="AC27" i="2"/>
  <c r="AC28" i="2"/>
  <c r="Z24" i="2"/>
  <c r="I68" i="2"/>
  <c r="Q7" i="2"/>
  <c r="R7" i="2"/>
  <c r="R9" i="2"/>
  <c r="S9" i="2"/>
  <c r="R3" i="2"/>
  <c r="Q3" i="2"/>
  <c r="R8" i="2"/>
  <c r="S10" i="2"/>
  <c r="S8" i="2"/>
  <c r="K10" i="2"/>
  <c r="L10" i="2"/>
  <c r="A32" i="2"/>
  <c r="S5" i="2"/>
  <c r="P2" i="2"/>
  <c r="Q2" i="2"/>
  <c r="Q4" i="2"/>
  <c r="R4" i="2"/>
  <c r="R5" i="2"/>
  <c r="J10" i="2"/>
  <c r="I10" i="2"/>
  <c r="G10" i="2"/>
  <c r="C41" i="11" l="1"/>
  <c r="H41" i="11" s="1"/>
  <c r="C32" i="11"/>
  <c r="I32" i="11" s="1"/>
  <c r="C45" i="11"/>
  <c r="I45" i="11" s="1"/>
  <c r="C37" i="11"/>
  <c r="I37" i="11" s="1"/>
  <c r="C36" i="11"/>
  <c r="I36" i="11" s="1"/>
  <c r="C43" i="11"/>
  <c r="F43" i="11" s="1"/>
  <c r="C42" i="11"/>
  <c r="I42" i="11" s="1"/>
  <c r="C33" i="11"/>
  <c r="E33" i="11" s="1"/>
  <c r="AO17" i="3"/>
  <c r="AS17" i="3"/>
  <c r="C35" i="11"/>
  <c r="E35" i="11" s="1"/>
  <c r="H43" i="11"/>
  <c r="H36" i="11"/>
  <c r="F38" i="11"/>
  <c r="I38" i="11"/>
  <c r="E38" i="11"/>
  <c r="F37" i="11"/>
  <c r="H37" i="11"/>
  <c r="C39" i="11"/>
  <c r="I39" i="11" s="1"/>
  <c r="E44" i="11"/>
  <c r="J45" i="11"/>
  <c r="E37" i="11"/>
  <c r="F36" i="11"/>
  <c r="C34" i="11"/>
  <c r="AP21" i="3"/>
  <c r="AT21" i="3"/>
  <c r="F40" i="11"/>
  <c r="E40" i="11"/>
  <c r="E41" i="11"/>
  <c r="H40" i="11"/>
  <c r="F44" i="11"/>
  <c r="H44" i="11"/>
  <c r="AM5" i="2"/>
  <c r="AN5" i="2" s="1"/>
  <c r="AL5" i="2" s="1"/>
  <c r="AR17" i="3"/>
  <c r="AP17" i="3"/>
  <c r="AN17" i="3"/>
  <c r="AR15" i="3"/>
  <c r="AP15" i="3"/>
  <c r="AP16" i="3"/>
  <c r="AU16" i="3"/>
  <c r="AQ16" i="3"/>
  <c r="AT14" i="3"/>
  <c r="AP14" i="3"/>
  <c r="AE22" i="3"/>
  <c r="AT22" i="3" s="1"/>
  <c r="AM11" i="2"/>
  <c r="AN11" i="2" s="1"/>
  <c r="AL11" i="2" s="1"/>
  <c r="AF17" i="3"/>
  <c r="AM29" i="2"/>
  <c r="AF19" i="3"/>
  <c r="AU19" i="3" s="1"/>
  <c r="AM31" i="2"/>
  <c r="AN31" i="2" s="1"/>
  <c r="AL31" i="2" s="1"/>
  <c r="AM8" i="2"/>
  <c r="AN8" i="2" s="1"/>
  <c r="AL8" i="2" s="1"/>
  <c r="AE19" i="3"/>
  <c r="AT19" i="3" s="1"/>
  <c r="AM9" i="2"/>
  <c r="AN9" i="2" s="1"/>
  <c r="AL9" i="2" s="1"/>
  <c r="AE20" i="3"/>
  <c r="AT20" i="3" s="1"/>
  <c r="AF21" i="3"/>
  <c r="AU21" i="3" s="1"/>
  <c r="AM33" i="2"/>
  <c r="AE15" i="3"/>
  <c r="AT15" i="3" s="1"/>
  <c r="AM4" i="2"/>
  <c r="AN4" i="2" s="1"/>
  <c r="AL4" i="2" s="1"/>
  <c r="F27" i="3"/>
  <c r="F88" i="2"/>
  <c r="AC27" i="3"/>
  <c r="AR27" i="3" s="1"/>
  <c r="AF25" i="3"/>
  <c r="AU25" i="3" s="1"/>
  <c r="AM37" i="2"/>
  <c r="AN37" i="2" s="1"/>
  <c r="AL37" i="2" s="1"/>
  <c r="G27" i="3"/>
  <c r="G88" i="2"/>
  <c r="AD27" i="3"/>
  <c r="AS27" i="3" s="1"/>
  <c r="AQ15" i="3"/>
  <c r="AU15" i="3"/>
  <c r="AE25" i="3"/>
  <c r="AT25" i="3" s="1"/>
  <c r="AM14" i="2"/>
  <c r="AN14" i="2" s="1"/>
  <c r="AL14" i="2" s="1"/>
  <c r="AF26" i="3"/>
  <c r="AU26" i="3" s="1"/>
  <c r="AM38" i="2"/>
  <c r="AN38" i="2" s="1"/>
  <c r="AL38" i="2" s="1"/>
  <c r="AO27" i="3"/>
  <c r="AN27" i="3"/>
  <c r="AM15" i="2"/>
  <c r="AN15" i="2" s="1"/>
  <c r="AL15" i="2" s="1"/>
  <c r="AE26" i="3"/>
  <c r="AT26" i="3" s="1"/>
  <c r="AP18" i="3"/>
  <c r="AT18" i="3"/>
  <c r="AF22" i="3"/>
  <c r="AU22" i="3" s="1"/>
  <c r="AM34" i="2"/>
  <c r="AM26" i="2"/>
  <c r="AF14" i="3"/>
  <c r="F23" i="3"/>
  <c r="F84" i="2"/>
  <c r="AC23" i="3"/>
  <c r="AR23" i="3" s="1"/>
  <c r="AP23" i="3"/>
  <c r="AM13" i="2"/>
  <c r="AE24" i="3"/>
  <c r="AT24" i="3" s="1"/>
  <c r="AO23" i="3"/>
  <c r="G23" i="3"/>
  <c r="G84" i="2"/>
  <c r="AD23" i="3"/>
  <c r="AS23" i="3" s="1"/>
  <c r="AN23" i="3"/>
  <c r="AF24" i="3"/>
  <c r="AM36" i="2"/>
  <c r="AA13" i="3"/>
  <c r="E13" i="3"/>
  <c r="D13" i="3"/>
  <c r="A33" i="2"/>
  <c r="A40" i="2"/>
  <c r="F41" i="11" l="1"/>
  <c r="E45" i="11"/>
  <c r="I43" i="11"/>
  <c r="I41" i="11"/>
  <c r="E43" i="11"/>
  <c r="E42" i="11"/>
  <c r="F45" i="11"/>
  <c r="H42" i="11"/>
  <c r="F32" i="11"/>
  <c r="H32" i="11"/>
  <c r="F35" i="11"/>
  <c r="F42" i="11"/>
  <c r="H35" i="11"/>
  <c r="I33" i="11"/>
  <c r="F33" i="11"/>
  <c r="H33" i="11"/>
  <c r="E32" i="11"/>
  <c r="I35" i="11"/>
  <c r="E36" i="11"/>
  <c r="H34" i="11"/>
  <c r="I34" i="11"/>
  <c r="F34" i="11"/>
  <c r="E39" i="11"/>
  <c r="F39" i="11"/>
  <c r="H39" i="11"/>
  <c r="E34" i="11"/>
  <c r="AU17" i="3"/>
  <c r="AQ17" i="3"/>
  <c r="AU14" i="3"/>
  <c r="AQ14" i="3"/>
  <c r="AM16" i="2"/>
  <c r="AN16" i="2" s="1"/>
  <c r="AL16" i="2" s="1"/>
  <c r="AE27" i="3"/>
  <c r="AF27" i="3"/>
  <c r="AM39" i="2"/>
  <c r="AN39" i="2" s="1"/>
  <c r="AE23" i="3"/>
  <c r="AT23" i="3" s="1"/>
  <c r="AM12" i="2"/>
  <c r="AQ24" i="3"/>
  <c r="AU24" i="3"/>
  <c r="AM35" i="2"/>
  <c r="AF23" i="3"/>
  <c r="AU23" i="3" s="1"/>
  <c r="G74" i="2"/>
  <c r="G13" i="3"/>
  <c r="AD13" i="3"/>
  <c r="AS13" i="3" s="1"/>
  <c r="AS12" i="3" s="1"/>
  <c r="AS11" i="3" s="1"/>
  <c r="AC13" i="3"/>
  <c r="AR13" i="3" s="1"/>
  <c r="AR12" i="3" s="1"/>
  <c r="AR11" i="3" s="1"/>
  <c r="F74" i="2"/>
  <c r="N33" i="2" s="1"/>
  <c r="N34" i="2" s="1"/>
  <c r="F13" i="3"/>
  <c r="A34" i="2"/>
  <c r="AT27" i="3" l="1"/>
  <c r="AP27" i="3"/>
  <c r="AU27" i="3"/>
  <c r="AQ27" i="3"/>
  <c r="AO13" i="3"/>
  <c r="AO12" i="3" s="1"/>
  <c r="AO11" i="3" s="1"/>
  <c r="E10" i="3" s="1"/>
  <c r="AN13" i="3"/>
  <c r="AN12" i="3" s="1"/>
  <c r="AN11" i="3" s="1"/>
  <c r="D10" i="3" s="1"/>
  <c r="AM2" i="2"/>
  <c r="AE13" i="3"/>
  <c r="AT13" i="3" s="1"/>
  <c r="AT12" i="3" s="1"/>
  <c r="AT11" i="3" s="1"/>
  <c r="AF13" i="3"/>
  <c r="AM25" i="2"/>
  <c r="L2" i="2"/>
  <c r="H4" i="1"/>
  <c r="F6" i="3"/>
  <c r="Z4" i="1"/>
  <c r="K4" i="1"/>
  <c r="N4" i="1"/>
  <c r="H6" i="3"/>
  <c r="W4" i="1"/>
  <c r="G6" i="3"/>
  <c r="Q4" i="1"/>
  <c r="T4" i="1"/>
  <c r="I6" i="3"/>
  <c r="A35" i="2"/>
  <c r="A36" i="2" s="1"/>
  <c r="A37" i="2" s="1"/>
  <c r="AU13" i="3" l="1"/>
  <c r="AU12" i="3" s="1"/>
  <c r="AU11" i="3" s="1"/>
  <c r="AQ13" i="3"/>
  <c r="AQ12" i="3" s="1"/>
  <c r="AP13" i="3"/>
  <c r="AP12" i="3" s="1"/>
  <c r="AP11" i="3" s="1"/>
  <c r="F10" i="3" s="1"/>
  <c r="AN2" i="2"/>
  <c r="AL2" i="2" s="1"/>
  <c r="AN7" i="2"/>
  <c r="AN10" i="2"/>
  <c r="AL10" i="2" s="1"/>
  <c r="AN13" i="2"/>
  <c r="AN12" i="2"/>
  <c r="AD2" i="3"/>
  <c r="AJ1" i="2"/>
  <c r="Z7" i="1"/>
  <c r="Z7" i="5" s="1"/>
  <c r="AB8" i="1"/>
  <c r="AB8" i="5" s="1"/>
  <c r="AB7" i="1"/>
  <c r="AB7" i="5" s="1"/>
  <c r="AA8" i="1"/>
  <c r="AA8" i="5" s="1"/>
  <c r="Z5" i="1"/>
  <c r="Z8" i="1"/>
  <c r="Z8" i="5" s="1"/>
  <c r="Z4" i="5"/>
  <c r="AA7" i="1"/>
  <c r="AA7" i="5" s="1"/>
  <c r="N7" i="1"/>
  <c r="N7" i="5" s="1"/>
  <c r="P7" i="1"/>
  <c r="P7" i="5" s="1"/>
  <c r="N8" i="1"/>
  <c r="N8" i="5" s="1"/>
  <c r="O8" i="1"/>
  <c r="O8" i="5" s="1"/>
  <c r="N5" i="1"/>
  <c r="O7" i="1"/>
  <c r="O7" i="5" s="1"/>
  <c r="N4" i="5"/>
  <c r="P8" i="1"/>
  <c r="P8" i="5" s="1"/>
  <c r="K4" i="5"/>
  <c r="K7" i="1"/>
  <c r="K7" i="5" s="1"/>
  <c r="M8" i="1"/>
  <c r="M8" i="5" s="1"/>
  <c r="K8" i="1"/>
  <c r="K8" i="5" s="1"/>
  <c r="M7" i="1"/>
  <c r="M7" i="5" s="1"/>
  <c r="K5" i="1"/>
  <c r="L8" i="1"/>
  <c r="L8" i="5" s="1"/>
  <c r="L7" i="1"/>
  <c r="L7" i="5" s="1"/>
  <c r="U7" i="1"/>
  <c r="U7" i="5" s="1"/>
  <c r="U8" i="1"/>
  <c r="U8" i="5" s="1"/>
  <c r="T4" i="5"/>
  <c r="T5" i="1"/>
  <c r="T7" i="1"/>
  <c r="T7" i="5" s="1"/>
  <c r="V7" i="1"/>
  <c r="V7" i="5" s="1"/>
  <c r="T8" i="1"/>
  <c r="T8" i="5" s="1"/>
  <c r="V8" i="1"/>
  <c r="V8" i="5" s="1"/>
  <c r="AA2" i="3"/>
  <c r="AG1" i="2"/>
  <c r="I8" i="1"/>
  <c r="I8" i="5" s="1"/>
  <c r="H8" i="1"/>
  <c r="H8" i="5" s="1"/>
  <c r="J8" i="1"/>
  <c r="J8" i="5" s="1"/>
  <c r="H5" i="1"/>
  <c r="H4" i="5"/>
  <c r="I7" i="1"/>
  <c r="I7" i="5" s="1"/>
  <c r="J7" i="1"/>
  <c r="J7" i="5" s="1"/>
  <c r="H7" i="1"/>
  <c r="H7" i="5" s="1"/>
  <c r="W4" i="5"/>
  <c r="Y7" i="1"/>
  <c r="Y7" i="5" s="1"/>
  <c r="X7" i="1"/>
  <c r="X7" i="5" s="1"/>
  <c r="W5" i="1"/>
  <c r="W8" i="1"/>
  <c r="W8" i="5" s="1"/>
  <c r="Y8" i="1"/>
  <c r="Y8" i="5" s="1"/>
  <c r="W7" i="1"/>
  <c r="W7" i="5" s="1"/>
  <c r="X8" i="1"/>
  <c r="X8" i="5" s="1"/>
  <c r="S8" i="1"/>
  <c r="S8" i="5" s="1"/>
  <c r="R8" i="1"/>
  <c r="R8" i="5" s="1"/>
  <c r="Q5" i="1"/>
  <c r="Q7" i="1"/>
  <c r="Q7" i="5" s="1"/>
  <c r="S7" i="1"/>
  <c r="S7" i="5" s="1"/>
  <c r="Q8" i="1"/>
  <c r="Q8" i="5" s="1"/>
  <c r="R7" i="1"/>
  <c r="R7" i="5" s="1"/>
  <c r="Q4" i="5"/>
  <c r="AB2" i="3"/>
  <c r="AH1" i="2"/>
  <c r="AI1" i="2"/>
  <c r="AC2" i="3"/>
  <c r="AC3" i="3" s="1"/>
  <c r="A38" i="2"/>
  <c r="A39" i="2" s="1"/>
  <c r="AL39" i="2"/>
  <c r="AQ11" i="3" l="1"/>
  <c r="G10" i="3" s="1"/>
  <c r="AB3" i="3"/>
  <c r="AB4" i="3"/>
  <c r="AG29" i="2"/>
  <c r="AG11" i="2"/>
  <c r="AG21" i="2"/>
  <c r="AG10" i="2"/>
  <c r="AG15" i="2"/>
  <c r="AG31" i="2"/>
  <c r="AG12" i="2"/>
  <c r="AG2" i="2"/>
  <c r="AG6" i="2"/>
  <c r="AG22" i="2"/>
  <c r="AG28" i="2"/>
  <c r="AG7" i="2"/>
  <c r="AG4" i="2"/>
  <c r="AG19" i="2"/>
  <c r="AG8" i="2"/>
  <c r="AG13" i="2"/>
  <c r="AG27" i="2"/>
  <c r="AG14" i="2"/>
  <c r="AG30" i="2"/>
  <c r="AG26" i="2"/>
  <c r="AG17" i="2"/>
  <c r="AG23" i="2"/>
  <c r="AG25" i="2"/>
  <c r="AG16" i="2"/>
  <c r="AG3" i="2"/>
  <c r="AG18" i="2"/>
  <c r="AG5" i="2"/>
  <c r="AG9" i="2"/>
  <c r="AG20" i="2"/>
  <c r="AG24" i="2"/>
  <c r="AA4" i="3"/>
  <c r="AB5" i="3" s="1"/>
  <c r="AA3" i="3"/>
  <c r="AA5" i="3"/>
  <c r="M4" i="5"/>
  <c r="L4" i="5"/>
  <c r="AJ11" i="2"/>
  <c r="AJ17" i="2"/>
  <c r="AJ6" i="2"/>
  <c r="AJ31" i="2"/>
  <c r="AJ13" i="2"/>
  <c r="AJ12" i="2"/>
  <c r="AJ23" i="2"/>
  <c r="AJ22" i="2"/>
  <c r="AJ2" i="2"/>
  <c r="AJ20" i="2"/>
  <c r="AJ8" i="2"/>
  <c r="AJ18" i="2"/>
  <c r="AJ5" i="2"/>
  <c r="AJ14" i="2"/>
  <c r="AJ25" i="2"/>
  <c r="AJ26" i="2"/>
  <c r="AJ29" i="2"/>
  <c r="AJ16" i="2"/>
  <c r="AJ3" i="2"/>
  <c r="AJ27" i="2"/>
  <c r="AJ28" i="2"/>
  <c r="AJ15" i="2"/>
  <c r="AJ4" i="2"/>
  <c r="AJ24" i="2"/>
  <c r="AJ9" i="2"/>
  <c r="AJ30" i="2"/>
  <c r="AJ21" i="2"/>
  <c r="AJ19" i="2"/>
  <c r="AJ7" i="2"/>
  <c r="AJ10" i="2"/>
  <c r="S4" i="5"/>
  <c r="R4" i="5"/>
  <c r="I4" i="5"/>
  <c r="J4" i="5"/>
  <c r="P4" i="5"/>
  <c r="O4" i="5"/>
  <c r="AB4" i="5"/>
  <c r="AA4" i="5"/>
  <c r="AD4" i="3"/>
  <c r="AD3" i="3"/>
  <c r="AI17" i="2"/>
  <c r="AI31" i="2"/>
  <c r="AI29" i="2"/>
  <c r="AI19" i="2"/>
  <c r="AI30" i="2"/>
  <c r="AI11" i="2"/>
  <c r="AI9" i="2"/>
  <c r="AI18" i="2"/>
  <c r="AI7" i="2"/>
  <c r="AI24" i="2"/>
  <c r="AI10" i="2"/>
  <c r="AI6" i="2"/>
  <c r="AI21" i="2"/>
  <c r="AI23" i="2"/>
  <c r="AI14" i="2"/>
  <c r="AI4" i="2"/>
  <c r="AI12" i="2"/>
  <c r="AI28" i="2"/>
  <c r="AI26" i="2"/>
  <c r="AI5" i="2"/>
  <c r="AI15" i="2"/>
  <c r="AI22" i="2"/>
  <c r="AI25" i="2"/>
  <c r="AI20" i="2"/>
  <c r="AI16" i="2"/>
  <c r="AI2" i="2"/>
  <c r="AI13" i="2"/>
  <c r="AI27" i="2"/>
  <c r="AI3" i="2"/>
  <c r="AI8" i="2"/>
  <c r="Q5" i="5"/>
  <c r="Q6" i="5" s="1"/>
  <c r="R6" i="1"/>
  <c r="R6" i="5" s="1"/>
  <c r="S6" i="1"/>
  <c r="S6" i="5" s="1"/>
  <c r="R5" i="1"/>
  <c r="R5" i="5" s="1"/>
  <c r="S5" i="5" s="1"/>
  <c r="O6" i="1"/>
  <c r="O6" i="5" s="1"/>
  <c r="P6" i="1"/>
  <c r="P6" i="5" s="1"/>
  <c r="O5" i="1"/>
  <c r="O5" i="5" s="1"/>
  <c r="P5" i="5" s="1"/>
  <c r="N5" i="5"/>
  <c r="N6" i="5" s="1"/>
  <c r="AA5" i="1"/>
  <c r="AA5" i="5" s="1"/>
  <c r="AB5" i="5" s="1"/>
  <c r="AB6" i="1"/>
  <c r="AB6" i="5" s="1"/>
  <c r="AA6" i="1"/>
  <c r="AA6" i="5" s="1"/>
  <c r="Z5" i="5"/>
  <c r="Z6" i="5" s="1"/>
  <c r="AH19" i="2"/>
  <c r="AH16" i="2"/>
  <c r="AH29" i="2"/>
  <c r="AH11" i="2"/>
  <c r="AH4" i="2"/>
  <c r="AH3" i="2"/>
  <c r="AH14" i="2"/>
  <c r="AH13" i="2"/>
  <c r="AH25" i="2"/>
  <c r="AH30" i="2"/>
  <c r="AH23" i="2"/>
  <c r="AH6" i="2"/>
  <c r="AH21" i="2"/>
  <c r="AH10" i="2"/>
  <c r="AH20" i="2"/>
  <c r="AH5" i="2"/>
  <c r="AH31" i="2"/>
  <c r="AH26" i="2"/>
  <c r="AH22" i="2"/>
  <c r="AH17" i="2"/>
  <c r="AH8" i="2"/>
  <c r="AH27" i="2"/>
  <c r="AH15" i="2"/>
  <c r="AH9" i="2"/>
  <c r="AH24" i="2"/>
  <c r="AH2" i="2"/>
  <c r="AH28" i="2"/>
  <c r="AH12" i="2"/>
  <c r="AH18" i="2"/>
  <c r="AH7" i="2"/>
  <c r="T5" i="5"/>
  <c r="T6" i="5" s="1"/>
  <c r="U5" i="1"/>
  <c r="U5" i="5" s="1"/>
  <c r="V5" i="5" s="1"/>
  <c r="V6" i="1"/>
  <c r="V6" i="5" s="1"/>
  <c r="U6" i="1"/>
  <c r="U6" i="5" s="1"/>
  <c r="Y6" i="1"/>
  <c r="Y6" i="5" s="1"/>
  <c r="W5" i="5"/>
  <c r="W6" i="5" s="1"/>
  <c r="X6" i="1"/>
  <c r="X6" i="5" s="1"/>
  <c r="X5" i="1"/>
  <c r="X5" i="5" s="1"/>
  <c r="Y5" i="5" s="1"/>
  <c r="L5" i="1"/>
  <c r="L5" i="5" s="1"/>
  <c r="M5" i="5" s="1"/>
  <c r="L6" i="1"/>
  <c r="L6" i="5" s="1"/>
  <c r="K5" i="5"/>
  <c r="K6" i="5" s="1"/>
  <c r="M6" i="1"/>
  <c r="M6" i="5" s="1"/>
  <c r="Y4" i="5"/>
  <c r="X4" i="5"/>
  <c r="U4" i="5"/>
  <c r="V4" i="5"/>
  <c r="AL7" i="2"/>
  <c r="AL12" i="2" s="1"/>
  <c r="AL13" i="2" s="1"/>
  <c r="H5" i="5"/>
  <c r="H6" i="5" s="1"/>
  <c r="J6" i="1"/>
  <c r="J6" i="5" s="1"/>
  <c r="I6" i="1"/>
  <c r="I6" i="5" s="1"/>
  <c r="I5" i="1"/>
  <c r="I5" i="5" s="1"/>
  <c r="J5" i="5" s="1"/>
  <c r="A29" i="2"/>
  <c r="G20" i="2" s="1"/>
  <c r="K15" i="2" s="1"/>
  <c r="AC5" i="3" l="1"/>
  <c r="AC4" i="3"/>
  <c r="AB6" i="3"/>
  <c r="AA6" i="3"/>
  <c r="G18" i="2"/>
  <c r="M10" i="2" s="1"/>
  <c r="H21" i="2"/>
  <c r="G24" i="2"/>
  <c r="I28" i="2" s="1"/>
  <c r="L16" i="2"/>
  <c r="G19" i="2"/>
  <c r="H20" i="2" s="1"/>
  <c r="G22" i="2"/>
  <c r="H23" i="2" s="1"/>
  <c r="G28" i="2"/>
  <c r="M20" i="2" s="1"/>
  <c r="J25" i="2"/>
  <c r="M12" i="2"/>
  <c r="G17" i="2"/>
  <c r="E14" i="2" s="1"/>
  <c r="G25" i="2"/>
  <c r="L21" i="2" s="1"/>
  <c r="F21" i="2"/>
  <c r="G16" i="2"/>
  <c r="K11" i="2" s="1"/>
  <c r="E17" i="2"/>
  <c r="G29" i="2"/>
  <c r="J34" i="2" s="1"/>
  <c r="I24" i="2"/>
  <c r="G26" i="2"/>
  <c r="L22" i="2" s="1"/>
  <c r="G23" i="2"/>
  <c r="M15" i="2" s="1"/>
  <c r="G21" i="2"/>
  <c r="F22" i="2" s="1"/>
  <c r="G27" i="2"/>
  <c r="J32" i="2" s="1"/>
  <c r="AL32" i="2"/>
  <c r="F8" i="3" l="1"/>
  <c r="AM18" i="2" s="1"/>
  <c r="F7" i="3"/>
  <c r="G8" i="3"/>
  <c r="AM20" i="2" s="1"/>
  <c r="G7" i="3"/>
  <c r="AD5" i="3"/>
  <c r="AD6" i="3" s="1"/>
  <c r="AC6" i="3"/>
  <c r="H27" i="2"/>
  <c r="F27" i="2"/>
  <c r="J31" i="2"/>
  <c r="M8" i="2"/>
  <c r="F17" i="2"/>
  <c r="J22" i="2"/>
  <c r="J21" i="2"/>
  <c r="J27" i="2"/>
  <c r="L25" i="2"/>
  <c r="I20" i="2"/>
  <c r="K18" i="2"/>
  <c r="J29" i="2"/>
  <c r="L15" i="2"/>
  <c r="I22" i="2"/>
  <c r="F20" i="2"/>
  <c r="E15" i="2"/>
  <c r="L12" i="2"/>
  <c r="M11" i="2"/>
  <c r="I26" i="2"/>
  <c r="I29" i="2"/>
  <c r="E16" i="2"/>
  <c r="L18" i="2"/>
  <c r="E25" i="2"/>
  <c r="K24" i="2"/>
  <c r="K17" i="2"/>
  <c r="M14" i="2"/>
  <c r="H17" i="2"/>
  <c r="J23" i="2"/>
  <c r="I23" i="2"/>
  <c r="H19" i="2"/>
  <c r="M16" i="2"/>
  <c r="F26" i="2"/>
  <c r="E13" i="2"/>
  <c r="F23" i="2"/>
  <c r="L20" i="2"/>
  <c r="J26" i="2"/>
  <c r="J24" i="2"/>
  <c r="F18" i="2"/>
  <c r="M9" i="2"/>
  <c r="K13" i="2"/>
  <c r="M18" i="2"/>
  <c r="K21" i="2"/>
  <c r="H30" i="2"/>
  <c r="F30" i="2"/>
  <c r="E23" i="2"/>
  <c r="L14" i="2"/>
  <c r="E19" i="2"/>
  <c r="I21" i="2"/>
  <c r="H29" i="2"/>
  <c r="E21" i="2"/>
  <c r="I30" i="2"/>
  <c r="F19" i="2"/>
  <c r="E26" i="2"/>
  <c r="L19" i="2"/>
  <c r="I33" i="2"/>
  <c r="I32" i="2"/>
  <c r="H28" i="2"/>
  <c r="L17" i="2"/>
  <c r="K16" i="2"/>
  <c r="F25" i="2"/>
  <c r="J30" i="2"/>
  <c r="H26" i="2"/>
  <c r="H25" i="2"/>
  <c r="G6" i="2"/>
  <c r="J33" i="2"/>
  <c r="H24" i="2"/>
  <c r="J28" i="2"/>
  <c r="E18" i="2"/>
  <c r="L13" i="2"/>
  <c r="L24" i="2"/>
  <c r="E20" i="2"/>
  <c r="K14" i="2"/>
  <c r="M13" i="2"/>
  <c r="I25" i="2"/>
  <c r="M17" i="2"/>
  <c r="M19" i="2"/>
  <c r="I31" i="2"/>
  <c r="E22" i="2"/>
  <c r="H18" i="2"/>
  <c r="K12" i="2"/>
  <c r="K23" i="2"/>
  <c r="F24" i="2"/>
  <c r="K19" i="2"/>
  <c r="F29" i="2"/>
  <c r="I27" i="2"/>
  <c r="E24" i="2"/>
  <c r="L23" i="2"/>
  <c r="H22" i="2"/>
  <c r="K20" i="2"/>
  <c r="F28" i="2"/>
  <c r="K22" i="2"/>
  <c r="M21" i="2"/>
  <c r="AM17" i="2" l="1"/>
  <c r="F9" i="3"/>
  <c r="I8" i="3"/>
  <c r="AM24" i="2" s="1"/>
  <c r="AN24" i="2" s="1"/>
  <c r="AL24" i="2" s="1"/>
  <c r="I7" i="3"/>
  <c r="H7" i="3"/>
  <c r="H8" i="3"/>
  <c r="AM22" i="2" s="1"/>
  <c r="AM19" i="2"/>
  <c r="AN19" i="2" s="1"/>
  <c r="G9" i="3"/>
  <c r="AN20" i="2"/>
  <c r="M6" i="2"/>
  <c r="J6" i="2"/>
  <c r="F6" i="2"/>
  <c r="H6" i="2"/>
  <c r="I6" i="2"/>
  <c r="L6" i="2"/>
  <c r="K6" i="2"/>
  <c r="E6" i="2"/>
  <c r="AN22" i="2" l="1"/>
  <c r="D7" i="2"/>
  <c r="B19" i="1" s="1"/>
  <c r="B19" i="5" s="1"/>
  <c r="AM21" i="2"/>
  <c r="AN21" i="2" s="1"/>
  <c r="H9" i="3"/>
  <c r="AM23" i="2"/>
  <c r="AN23" i="2" s="1"/>
  <c r="AL23" i="2" s="1"/>
  <c r="I9" i="3"/>
  <c r="AN18" i="2"/>
  <c r="AN17" i="2"/>
  <c r="AL17" i="2" s="1"/>
  <c r="AN28" i="2" l="1"/>
  <c r="AL28" i="2" s="1"/>
  <c r="P19" i="1"/>
  <c r="P19" i="5" s="1"/>
  <c r="AL350" i="5" s="1"/>
  <c r="B12" i="1"/>
  <c r="B12" i="5" s="1"/>
  <c r="N66" i="2"/>
  <c r="O66" i="2" s="1"/>
  <c r="B29" i="1"/>
  <c r="B29" i="5" s="1"/>
  <c r="B27" i="1"/>
  <c r="B27" i="5" s="1"/>
  <c r="B10" i="1"/>
  <c r="B10" i="5" s="1"/>
  <c r="N57" i="2"/>
  <c r="O57" i="2" s="1"/>
  <c r="B21" i="1"/>
  <c r="B21" i="5" s="1"/>
  <c r="AN25" i="2"/>
  <c r="AD19" i="1"/>
  <c r="AD19" i="5" s="1"/>
  <c r="AL748" i="5" s="1"/>
  <c r="N52" i="2"/>
  <c r="P52" i="2" s="1"/>
  <c r="B26" i="1"/>
  <c r="B26" i="5" s="1"/>
  <c r="G19" i="1"/>
  <c r="G19" i="5" s="1"/>
  <c r="AL107" i="5" s="1"/>
  <c r="N67" i="2"/>
  <c r="P67" i="2" s="1"/>
  <c r="N58" i="2"/>
  <c r="O58" i="2" s="1"/>
  <c r="S21" i="3"/>
  <c r="N62" i="2"/>
  <c r="O62" i="2" s="1"/>
  <c r="N53" i="2"/>
  <c r="O53" i="2" s="1"/>
  <c r="B25" i="1"/>
  <c r="B25" i="5" s="1"/>
  <c r="B9" i="1"/>
  <c r="G9" i="1" s="1"/>
  <c r="N69" i="2"/>
  <c r="O69" i="2" s="1"/>
  <c r="N49" i="2"/>
  <c r="O49" i="2" s="1"/>
  <c r="B32" i="1"/>
  <c r="S34" i="3" s="1"/>
  <c r="B23" i="1"/>
  <c r="B23" i="5" s="1"/>
  <c r="N71" i="2"/>
  <c r="Q71" i="2" s="1"/>
  <c r="N47" i="2"/>
  <c r="P47" i="2" s="1"/>
  <c r="N50" i="2"/>
  <c r="P50" i="2" s="1"/>
  <c r="D19" i="1"/>
  <c r="D19" i="5" s="1"/>
  <c r="AL32" i="5" s="1"/>
  <c r="N68" i="2"/>
  <c r="O68" i="2" s="1"/>
  <c r="N70" i="2"/>
  <c r="O70" i="2" s="1"/>
  <c r="N60" i="2"/>
  <c r="O60" i="2" s="1"/>
  <c r="B16" i="1"/>
  <c r="B16" i="5" s="1"/>
  <c r="B31" i="1"/>
  <c r="B31" i="5" s="1"/>
  <c r="N51" i="2"/>
  <c r="P51" i="2" s="1"/>
  <c r="N64" i="2"/>
  <c r="O64" i="2" s="1"/>
  <c r="B24" i="1"/>
  <c r="B24" i="5" s="1"/>
  <c r="F19" i="1"/>
  <c r="F19" i="5" s="1"/>
  <c r="AL106" i="5" s="1"/>
  <c r="B15" i="1"/>
  <c r="B15" i="5" s="1"/>
  <c r="N45" i="2"/>
  <c r="O45" i="2" s="1"/>
  <c r="B13" i="1"/>
  <c r="B13" i="5" s="1"/>
  <c r="N46" i="2"/>
  <c r="O46" i="2" s="1"/>
  <c r="O19" i="1"/>
  <c r="O19" i="5" s="1"/>
  <c r="AL349" i="5" s="1"/>
  <c r="N48" i="2"/>
  <c r="P48" i="2" s="1"/>
  <c r="N59" i="2"/>
  <c r="O59" i="2" s="1"/>
  <c r="B22" i="1"/>
  <c r="B22" i="5" s="1"/>
  <c r="B35" i="1"/>
  <c r="B35" i="5" s="1"/>
  <c r="B28" i="1"/>
  <c r="B28" i="5" s="1"/>
  <c r="N63" i="2"/>
  <c r="O63" i="2" s="1"/>
  <c r="N54" i="2"/>
  <c r="P54" i="2" s="1"/>
  <c r="AC19" i="1"/>
  <c r="AC19" i="5" s="1"/>
  <c r="AL747" i="5" s="1"/>
  <c r="N19" i="1"/>
  <c r="N19" i="5" s="1"/>
  <c r="AL348" i="5" s="1"/>
  <c r="B11" i="1"/>
  <c r="B11" i="5" s="1"/>
  <c r="B33" i="1"/>
  <c r="B33" i="5" s="1"/>
  <c r="B34" i="1"/>
  <c r="AC34" i="1" s="1"/>
  <c r="AC34" i="5" s="1"/>
  <c r="AL777" i="5" s="1"/>
  <c r="AK777" i="5" s="1"/>
  <c r="N56" i="2"/>
  <c r="O56" i="2" s="1"/>
  <c r="B18" i="1"/>
  <c r="B18" i="5" s="1"/>
  <c r="N65" i="2"/>
  <c r="O65" i="2" s="1"/>
  <c r="C19" i="1"/>
  <c r="C19" i="5" s="1"/>
  <c r="AL31" i="5" s="1"/>
  <c r="E19" i="1"/>
  <c r="E19" i="5" s="1"/>
  <c r="AL105" i="5" s="1"/>
  <c r="AK105" i="5" s="1"/>
  <c r="B30" i="1"/>
  <c r="B30" i="5" s="1"/>
  <c r="B14" i="1"/>
  <c r="B14" i="5" s="1"/>
  <c r="B17" i="1"/>
  <c r="B17" i="5" s="1"/>
  <c r="N55" i="2"/>
  <c r="P55" i="2" s="1"/>
  <c r="B20" i="1"/>
  <c r="B20" i="5" s="1"/>
  <c r="N61" i="2"/>
  <c r="O61" i="2" s="1"/>
  <c r="AN35" i="2"/>
  <c r="AN33" i="2"/>
  <c r="AL33" i="2" s="1"/>
  <c r="AL18" i="2"/>
  <c r="AL19" i="2" s="1"/>
  <c r="AN34" i="2"/>
  <c r="AL34" i="2" s="1"/>
  <c r="AN30" i="2"/>
  <c r="AL30" i="2" s="1"/>
  <c r="AN29" i="2"/>
  <c r="AL29" i="2" s="1"/>
  <c r="AN36" i="2"/>
  <c r="AL36" i="2" s="1"/>
  <c r="AN26" i="2"/>
  <c r="AN27" i="2"/>
  <c r="AA33" i="1"/>
  <c r="AA33" i="5" s="1"/>
  <c r="AL715" i="5" s="1"/>
  <c r="AK715" i="5" s="1"/>
  <c r="AB33" i="1"/>
  <c r="AB33" i="5" s="1"/>
  <c r="AL716" i="5" s="1"/>
  <c r="AK716" i="5" s="1"/>
  <c r="Z33" i="1"/>
  <c r="Z33" i="5" s="1"/>
  <c r="AL714" i="5" s="1"/>
  <c r="AK714" i="5" s="1"/>
  <c r="AA34" i="1"/>
  <c r="AA34" i="5" s="1"/>
  <c r="AL718" i="5" s="1"/>
  <c r="AK718" i="5" s="1"/>
  <c r="Z34" i="1"/>
  <c r="Z34" i="5" s="1"/>
  <c r="AL717" i="5" s="1"/>
  <c r="AK717" i="5" s="1"/>
  <c r="AB30" i="1"/>
  <c r="AB30" i="5" s="1"/>
  <c r="AL707" i="5" s="1"/>
  <c r="AK707" i="5" s="1"/>
  <c r="AA30" i="1"/>
  <c r="AA30" i="5" s="1"/>
  <c r="AL706" i="5" s="1"/>
  <c r="AK706" i="5" s="1"/>
  <c r="Z30" i="1"/>
  <c r="Z30" i="5" s="1"/>
  <c r="AL705" i="5" s="1"/>
  <c r="AK705" i="5" s="1"/>
  <c r="AA32" i="1"/>
  <c r="AA32" i="5" s="1"/>
  <c r="AL712" i="5" s="1"/>
  <c r="AK712" i="5" s="1"/>
  <c r="AB9" i="1"/>
  <c r="AB9" i="5" s="1"/>
  <c r="AL644" i="5" s="1"/>
  <c r="AK644" i="5" s="1"/>
  <c r="AA9" i="1"/>
  <c r="AA9" i="5" s="1"/>
  <c r="AL643" i="5" s="1"/>
  <c r="AK643" i="5" s="1"/>
  <c r="Z9" i="1"/>
  <c r="Z9" i="5" s="1"/>
  <c r="AL642" i="5" s="1"/>
  <c r="AK642" i="5" s="1"/>
  <c r="Z35" i="1"/>
  <c r="Z35" i="5" s="1"/>
  <c r="AL720" i="5" s="1"/>
  <c r="AK720" i="5" s="1"/>
  <c r="AB35" i="1"/>
  <c r="AB35" i="5" s="1"/>
  <c r="AL722" i="5" s="1"/>
  <c r="AK722" i="5" s="1"/>
  <c r="AA35" i="1"/>
  <c r="AA35" i="5" s="1"/>
  <c r="AL721" i="5" s="1"/>
  <c r="AK721" i="5" s="1"/>
  <c r="AB31" i="1"/>
  <c r="AB31" i="5" s="1"/>
  <c r="AL710" i="5" s="1"/>
  <c r="AK710" i="5" s="1"/>
  <c r="Z31" i="1"/>
  <c r="Z31" i="5" s="1"/>
  <c r="AL708" i="5" s="1"/>
  <c r="AK708" i="5" s="1"/>
  <c r="AA31" i="1"/>
  <c r="AA31" i="5" s="1"/>
  <c r="AL709" i="5" s="1"/>
  <c r="AK709" i="5" s="1"/>
  <c r="W32" i="1"/>
  <c r="W32" i="5" s="1"/>
  <c r="AL630" i="5" s="1"/>
  <c r="AK630" i="5" s="1"/>
  <c r="Y35" i="1"/>
  <c r="Y35" i="5" s="1"/>
  <c r="AL641" i="5" s="1"/>
  <c r="AK641" i="5" s="1"/>
  <c r="X32" i="1"/>
  <c r="X32" i="5" s="1"/>
  <c r="AL631" i="5" s="1"/>
  <c r="AK631" i="5" s="1"/>
  <c r="W9" i="1"/>
  <c r="W9" i="5" s="1"/>
  <c r="AL561" i="5" s="1"/>
  <c r="AK561" i="5" s="1"/>
  <c r="Y31" i="1"/>
  <c r="Y31" i="5" s="1"/>
  <c r="AL629" i="5" s="1"/>
  <c r="AK629" i="5" s="1"/>
  <c r="W31" i="1"/>
  <c r="W31" i="5" s="1"/>
  <c r="AL627" i="5" s="1"/>
  <c r="AK627" i="5" s="1"/>
  <c r="Y33" i="1"/>
  <c r="Y33" i="5" s="1"/>
  <c r="AL635" i="5" s="1"/>
  <c r="AK635" i="5" s="1"/>
  <c r="X31" i="1"/>
  <c r="X31" i="5" s="1"/>
  <c r="AL628" i="5" s="1"/>
  <c r="AK628" i="5" s="1"/>
  <c r="X33" i="1"/>
  <c r="X33" i="5" s="1"/>
  <c r="AL634" i="5" s="1"/>
  <c r="AK634" i="5" s="1"/>
  <c r="T35" i="1"/>
  <c r="T35" i="5" s="1"/>
  <c r="AL558" i="5" s="1"/>
  <c r="AK558" i="5" s="1"/>
  <c r="L32" i="1"/>
  <c r="L32" i="5" s="1"/>
  <c r="AL307" i="5" s="1"/>
  <c r="AK307" i="5" s="1"/>
  <c r="G21" i="1"/>
  <c r="G21" i="5" s="1"/>
  <c r="AL113" i="5" s="1"/>
  <c r="AC27" i="1"/>
  <c r="AC27" i="5" s="1"/>
  <c r="AL763" i="5" s="1"/>
  <c r="Y34" i="1"/>
  <c r="Y34" i="5" s="1"/>
  <c r="AL638" i="5" s="1"/>
  <c r="AK638" i="5" s="1"/>
  <c r="T34" i="1"/>
  <c r="T34" i="5" s="1"/>
  <c r="AL555" i="5" s="1"/>
  <c r="AK555" i="5" s="1"/>
  <c r="Y30" i="1"/>
  <c r="Y30" i="5" s="1"/>
  <c r="AL626" i="5" s="1"/>
  <c r="AK626" i="5" s="1"/>
  <c r="W34" i="1"/>
  <c r="W34" i="5" s="1"/>
  <c r="AL636" i="5" s="1"/>
  <c r="AK636" i="5" s="1"/>
  <c r="Y9" i="1"/>
  <c r="Y9" i="5" s="1"/>
  <c r="AL563" i="5" s="1"/>
  <c r="AK563" i="5" s="1"/>
  <c r="X30" i="1"/>
  <c r="X30" i="5" s="1"/>
  <c r="AL625" i="5" s="1"/>
  <c r="AK625" i="5" s="1"/>
  <c r="X34" i="1"/>
  <c r="X34" i="5" s="1"/>
  <c r="AL637" i="5" s="1"/>
  <c r="AK637" i="5" s="1"/>
  <c r="X35" i="1"/>
  <c r="X35" i="5" s="1"/>
  <c r="AL640" i="5" s="1"/>
  <c r="AK640" i="5" s="1"/>
  <c r="W33" i="1"/>
  <c r="W33" i="5" s="1"/>
  <c r="AL633" i="5" s="1"/>
  <c r="AK633" i="5" s="1"/>
  <c r="T9" i="1"/>
  <c r="T9" i="5" s="1"/>
  <c r="AL480" i="5" s="1"/>
  <c r="AK480" i="5" s="1"/>
  <c r="W30" i="1"/>
  <c r="W30" i="5" s="1"/>
  <c r="AL624" i="5" s="1"/>
  <c r="AK624" i="5" s="1"/>
  <c r="W35" i="1"/>
  <c r="W35" i="5" s="1"/>
  <c r="AL639" i="5" s="1"/>
  <c r="AK639" i="5" s="1"/>
  <c r="X9" i="1"/>
  <c r="X9" i="5" s="1"/>
  <c r="AL562" i="5" s="1"/>
  <c r="AK562" i="5" s="1"/>
  <c r="T30" i="1"/>
  <c r="T30" i="5" s="1"/>
  <c r="AL543" i="5" s="1"/>
  <c r="AK543" i="5" s="1"/>
  <c r="G29" i="1"/>
  <c r="G29" i="5" s="1"/>
  <c r="AL137" i="5" s="1"/>
  <c r="D12" i="1"/>
  <c r="D12" i="5" s="1"/>
  <c r="AL18" i="5" s="1"/>
  <c r="H34" i="1"/>
  <c r="H34" i="5" s="1"/>
  <c r="AL231" i="5" s="1"/>
  <c r="AK231" i="5" s="1"/>
  <c r="O34" i="1"/>
  <c r="O34" i="5" s="1"/>
  <c r="AL394" i="5" s="1"/>
  <c r="AK394" i="5" s="1"/>
  <c r="Q34" i="1"/>
  <c r="Q34" i="5" s="1"/>
  <c r="AL474" i="5" s="1"/>
  <c r="AK474" i="5" s="1"/>
  <c r="P24" i="1"/>
  <c r="P24" i="5" s="1"/>
  <c r="AL365" i="5" s="1"/>
  <c r="C12" i="1"/>
  <c r="C12" i="5" s="1"/>
  <c r="AL17" i="5" s="1"/>
  <c r="L33" i="1"/>
  <c r="L33" i="5" s="1"/>
  <c r="AL310" i="5" s="1"/>
  <c r="AK310" i="5" s="1"/>
  <c r="G12" i="1"/>
  <c r="G12" i="5" s="1"/>
  <c r="AL86" i="5" s="1"/>
  <c r="O12" i="1"/>
  <c r="O12" i="5" s="1"/>
  <c r="AL328" i="5" s="1"/>
  <c r="D10" i="1"/>
  <c r="D10" i="5" s="1"/>
  <c r="AL14" i="5" s="1"/>
  <c r="G26" i="1"/>
  <c r="G26" i="5" s="1"/>
  <c r="AL128" i="5" s="1"/>
  <c r="D24" i="1"/>
  <c r="D24" i="5" s="1"/>
  <c r="AL42" i="5" s="1"/>
  <c r="S14" i="3"/>
  <c r="N11" i="1"/>
  <c r="N11" i="5" s="1"/>
  <c r="AL324" i="5" s="1"/>
  <c r="S34" i="1"/>
  <c r="S34" i="5" s="1"/>
  <c r="AL476" i="5" s="1"/>
  <c r="AK476" i="5" s="1"/>
  <c r="N26" i="1"/>
  <c r="N26" i="5" s="1"/>
  <c r="AL369" i="5" s="1"/>
  <c r="N31" i="1"/>
  <c r="N31" i="5" s="1"/>
  <c r="AL384" i="5" s="1"/>
  <c r="AK384" i="5" s="1"/>
  <c r="N12" i="1"/>
  <c r="N12" i="5" s="1"/>
  <c r="AL327" i="5" s="1"/>
  <c r="Q35" i="1"/>
  <c r="Q35" i="5" s="1"/>
  <c r="AL477" i="5" s="1"/>
  <c r="AK477" i="5" s="1"/>
  <c r="P35" i="1"/>
  <c r="P35" i="5" s="1"/>
  <c r="AL398" i="5" s="1"/>
  <c r="AK398" i="5" s="1"/>
  <c r="L35" i="1"/>
  <c r="L35" i="5" s="1"/>
  <c r="AL316" i="5" s="1"/>
  <c r="AK316" i="5" s="1"/>
  <c r="O16" i="1"/>
  <c r="O16" i="5" s="1"/>
  <c r="AL340" i="5" s="1"/>
  <c r="K35" i="1"/>
  <c r="K35" i="5" s="1"/>
  <c r="AL315" i="5" s="1"/>
  <c r="AK315" i="5" s="1"/>
  <c r="H35" i="1"/>
  <c r="H35" i="5" s="1"/>
  <c r="AL234" i="5" s="1"/>
  <c r="AK234" i="5" s="1"/>
  <c r="O26" i="1"/>
  <c r="O26" i="5" s="1"/>
  <c r="AL370" i="5" s="1"/>
  <c r="O10" i="1"/>
  <c r="O10" i="5" s="1"/>
  <c r="AL322" i="5" s="1"/>
  <c r="R35" i="1"/>
  <c r="R35" i="5" s="1"/>
  <c r="AL478" i="5" s="1"/>
  <c r="AK478" i="5" s="1"/>
  <c r="N35" i="1"/>
  <c r="N35" i="5" s="1"/>
  <c r="AL396" i="5" s="1"/>
  <c r="AK396" i="5" s="1"/>
  <c r="M28" i="1"/>
  <c r="M28" i="5" s="1"/>
  <c r="AL296" i="5" s="1"/>
  <c r="S35" i="1"/>
  <c r="S35" i="5" s="1"/>
  <c r="AL479" i="5" s="1"/>
  <c r="AK479" i="5" s="1"/>
  <c r="J28" i="1"/>
  <c r="J28" i="5" s="1"/>
  <c r="AL215" i="5" s="1"/>
  <c r="AK215" i="5" s="1"/>
  <c r="I35" i="1"/>
  <c r="I35" i="5" s="1"/>
  <c r="AL235" i="5" s="1"/>
  <c r="AK235" i="5" s="1"/>
  <c r="P12" i="1"/>
  <c r="P12" i="5" s="1"/>
  <c r="AL329" i="5" s="1"/>
  <c r="P26" i="1"/>
  <c r="P26" i="5" s="1"/>
  <c r="AL371" i="5" s="1"/>
  <c r="O29" i="1"/>
  <c r="O29" i="5" s="1"/>
  <c r="AL379" i="5" s="1"/>
  <c r="L29" i="1"/>
  <c r="L29" i="5" s="1"/>
  <c r="AL298" i="5" s="1"/>
  <c r="R29" i="1"/>
  <c r="R29" i="5" s="1"/>
  <c r="AL460" i="5" s="1"/>
  <c r="N29" i="1"/>
  <c r="N29" i="5" s="1"/>
  <c r="AL378" i="5" s="1"/>
  <c r="S29" i="1"/>
  <c r="S29" i="5" s="1"/>
  <c r="AL461" i="5" s="1"/>
  <c r="Q29" i="1"/>
  <c r="Q29" i="5" s="1"/>
  <c r="AL459" i="5" s="1"/>
  <c r="P29" i="1"/>
  <c r="P29" i="5" s="1"/>
  <c r="AL380" i="5" s="1"/>
  <c r="F9" i="1"/>
  <c r="D29" i="1"/>
  <c r="D29" i="5" s="1"/>
  <c r="AL52" i="5" s="1"/>
  <c r="AD29" i="1"/>
  <c r="AD29" i="5" s="1"/>
  <c r="AL768" i="5" s="1"/>
  <c r="AC29" i="1"/>
  <c r="AC29" i="5" s="1"/>
  <c r="AL767" i="5" s="1"/>
  <c r="E24" i="1"/>
  <c r="E24" i="5" s="1"/>
  <c r="AL120" i="5" s="1"/>
  <c r="AK120" i="5" s="1"/>
  <c r="C29" i="1"/>
  <c r="C29" i="5" s="1"/>
  <c r="AL51" i="5" s="1"/>
  <c r="S31" i="3"/>
  <c r="E29" i="1"/>
  <c r="E29" i="5" s="1"/>
  <c r="AL135" i="5" s="1"/>
  <c r="AK135" i="5" s="1"/>
  <c r="P66" i="2"/>
  <c r="F29" i="1"/>
  <c r="F29" i="5" s="1"/>
  <c r="AL136" i="5" s="1"/>
  <c r="F30" i="1"/>
  <c r="F30" i="5" s="1"/>
  <c r="AL139" i="5" s="1"/>
  <c r="AK139" i="5" s="1"/>
  <c r="S32" i="3"/>
  <c r="R30" i="1"/>
  <c r="R30" i="5" s="1"/>
  <c r="AL463" i="5" s="1"/>
  <c r="AK463" i="5" s="1"/>
  <c r="P23" i="1"/>
  <c r="P23" i="5" s="1"/>
  <c r="AL362" i="5" s="1"/>
  <c r="P10" i="1"/>
  <c r="P10" i="5" s="1"/>
  <c r="AL323" i="5" s="1"/>
  <c r="O21" i="1"/>
  <c r="O21" i="5" s="1"/>
  <c r="AL355" i="5" s="1"/>
  <c r="D30" i="1"/>
  <c r="D30" i="5" s="1"/>
  <c r="AL54" i="5" s="1"/>
  <c r="AK54" i="5" s="1"/>
  <c r="J30" i="1"/>
  <c r="J30" i="5" s="1"/>
  <c r="AL221" i="5" s="1"/>
  <c r="AK221" i="5" s="1"/>
  <c r="P17" i="1"/>
  <c r="P17" i="5" s="1"/>
  <c r="AL344" i="5" s="1"/>
  <c r="N10" i="1"/>
  <c r="N10" i="5" s="1"/>
  <c r="AL321" i="5" s="1"/>
  <c r="N17" i="1"/>
  <c r="N17" i="5" s="1"/>
  <c r="AL342" i="5" s="1"/>
  <c r="S30" i="1"/>
  <c r="S30" i="5" s="1"/>
  <c r="AL464" i="5" s="1"/>
  <c r="AK464" i="5" s="1"/>
  <c r="O17" i="1"/>
  <c r="O17" i="5" s="1"/>
  <c r="AL343" i="5" s="1"/>
  <c r="N23" i="1"/>
  <c r="N23" i="5" s="1"/>
  <c r="AL360" i="5" s="1"/>
  <c r="C30" i="1"/>
  <c r="C30" i="5" s="1"/>
  <c r="AL53" i="5" s="1"/>
  <c r="AK53" i="5" s="1"/>
  <c r="M30" i="1"/>
  <c r="M30" i="5" s="1"/>
  <c r="AL302" i="5" s="1"/>
  <c r="AK302" i="5" s="1"/>
  <c r="O15" i="1"/>
  <c r="O15" i="5" s="1"/>
  <c r="AL337" i="5" s="1"/>
  <c r="P14" i="1"/>
  <c r="P14" i="5" s="1"/>
  <c r="AL335" i="5" s="1"/>
  <c r="P18" i="1"/>
  <c r="P18" i="5" s="1"/>
  <c r="AL347" i="5" s="1"/>
  <c r="P21" i="1"/>
  <c r="P21" i="5" s="1"/>
  <c r="AL356" i="5" s="1"/>
  <c r="N21" i="1"/>
  <c r="N21" i="5" s="1"/>
  <c r="AL354" i="5" s="1"/>
  <c r="H24" i="1"/>
  <c r="H24" i="5" s="1"/>
  <c r="AL201" i="5" s="1"/>
  <c r="J29" i="1"/>
  <c r="J29" i="5" s="1"/>
  <c r="AL218" i="5" s="1"/>
  <c r="AK218" i="5" s="1"/>
  <c r="H29" i="1"/>
  <c r="H29" i="5" s="1"/>
  <c r="AL216" i="5" s="1"/>
  <c r="AK216" i="5" s="1"/>
  <c r="H28" i="1"/>
  <c r="H28" i="5" s="1"/>
  <c r="AL213" i="5" s="1"/>
  <c r="AK213" i="5" s="1"/>
  <c r="J23" i="1"/>
  <c r="J23" i="5" s="1"/>
  <c r="AL200" i="5" s="1"/>
  <c r="H25" i="1"/>
  <c r="H25" i="5" s="1"/>
  <c r="AL204" i="5" s="1"/>
  <c r="AK204" i="5" s="1"/>
  <c r="AC12" i="1" l="1"/>
  <c r="AC12" i="5" s="1"/>
  <c r="AL733" i="5" s="1"/>
  <c r="E12" i="1"/>
  <c r="E12" i="5" s="1"/>
  <c r="AL84" i="5" s="1"/>
  <c r="AD26" i="1"/>
  <c r="AD26" i="5" s="1"/>
  <c r="AL762" i="5" s="1"/>
  <c r="S26" i="3"/>
  <c r="D22" i="1"/>
  <c r="D22" i="5" s="1"/>
  <c r="AL38" i="5" s="1"/>
  <c r="F12" i="1"/>
  <c r="F12" i="5" s="1"/>
  <c r="AL85" i="5" s="1"/>
  <c r="F21" i="1"/>
  <c r="F21" i="5" s="1"/>
  <c r="AL112" i="5" s="1"/>
  <c r="AD21" i="1"/>
  <c r="AD21" i="5" s="1"/>
  <c r="AL752" i="5" s="1"/>
  <c r="AD12" i="1"/>
  <c r="AD12" i="5" s="1"/>
  <c r="AL734" i="5" s="1"/>
  <c r="S23" i="3"/>
  <c r="AD10" i="1"/>
  <c r="AD10" i="5" s="1"/>
  <c r="AL730" i="5" s="1"/>
  <c r="C21" i="1"/>
  <c r="C21" i="5" s="1"/>
  <c r="AL35" i="5" s="1"/>
  <c r="S12" i="3"/>
  <c r="C10" i="1"/>
  <c r="C10" i="5" s="1"/>
  <c r="AL13" i="5" s="1"/>
  <c r="AC21" i="1"/>
  <c r="AC21" i="5" s="1"/>
  <c r="AL751" i="5" s="1"/>
  <c r="O67" i="2"/>
  <c r="D21" i="1"/>
  <c r="D21" i="5" s="1"/>
  <c r="AL36" i="5" s="1"/>
  <c r="E21" i="1"/>
  <c r="E21" i="5" s="1"/>
  <c r="AL111" i="5" s="1"/>
  <c r="AK111" i="5" s="1"/>
  <c r="S28" i="1"/>
  <c r="S28" i="5" s="1"/>
  <c r="AL458" i="5" s="1"/>
  <c r="E28" i="1"/>
  <c r="E28" i="5" s="1"/>
  <c r="AL132" i="5" s="1"/>
  <c r="AK132" i="5" s="1"/>
  <c r="N28" i="1"/>
  <c r="N28" i="5" s="1"/>
  <c r="AL375" i="5" s="1"/>
  <c r="P28" i="1"/>
  <c r="P28" i="5" s="1"/>
  <c r="AL377" i="5" s="1"/>
  <c r="N20" i="1"/>
  <c r="N20" i="5" s="1"/>
  <c r="AL351" i="5" s="1"/>
  <c r="R28" i="1"/>
  <c r="R28" i="5" s="1"/>
  <c r="AL457" i="5" s="1"/>
  <c r="K28" i="1"/>
  <c r="K28" i="5" s="1"/>
  <c r="AL294" i="5" s="1"/>
  <c r="L28" i="1"/>
  <c r="L28" i="5" s="1"/>
  <c r="AL295" i="5" s="1"/>
  <c r="P57" i="2"/>
  <c r="M32" i="1"/>
  <c r="M32" i="5" s="1"/>
  <c r="AL308" i="5" s="1"/>
  <c r="AK308" i="5" s="1"/>
  <c r="K31" i="1"/>
  <c r="K31" i="5" s="1"/>
  <c r="AL303" i="5" s="1"/>
  <c r="AK303" i="5" s="1"/>
  <c r="L34" i="1"/>
  <c r="L34" i="5" s="1"/>
  <c r="AL313" i="5" s="1"/>
  <c r="AK313" i="5" s="1"/>
  <c r="M35" i="1"/>
  <c r="M35" i="5" s="1"/>
  <c r="AL317" i="5" s="1"/>
  <c r="AK317" i="5" s="1"/>
  <c r="L31" i="1"/>
  <c r="L31" i="5" s="1"/>
  <c r="AL304" i="5" s="1"/>
  <c r="AK304" i="5" s="1"/>
  <c r="N15" i="1"/>
  <c r="N15" i="5" s="1"/>
  <c r="AL336" i="5" s="1"/>
  <c r="M31" i="1"/>
  <c r="M31" i="5" s="1"/>
  <c r="AL305" i="5" s="1"/>
  <c r="AK305" i="5" s="1"/>
  <c r="O35" i="1"/>
  <c r="O35" i="5" s="1"/>
  <c r="AL397" i="5" s="1"/>
  <c r="AK397" i="5" s="1"/>
  <c r="O31" i="1"/>
  <c r="O31" i="5" s="1"/>
  <c r="AL385" i="5" s="1"/>
  <c r="AK385" i="5" s="1"/>
  <c r="H31" i="1"/>
  <c r="H31" i="5" s="1"/>
  <c r="AL222" i="5" s="1"/>
  <c r="AK222" i="5" s="1"/>
  <c r="J35" i="1"/>
  <c r="J35" i="5" s="1"/>
  <c r="AL236" i="5" s="1"/>
  <c r="AK236" i="5" s="1"/>
  <c r="M34" i="1"/>
  <c r="M34" i="5" s="1"/>
  <c r="AL314" i="5" s="1"/>
  <c r="AK314" i="5" s="1"/>
  <c r="I34" i="1"/>
  <c r="I34" i="5" s="1"/>
  <c r="AL232" i="5" s="1"/>
  <c r="AK232" i="5" s="1"/>
  <c r="U34" i="1"/>
  <c r="U34" i="5" s="1"/>
  <c r="AL556" i="5" s="1"/>
  <c r="AK556" i="5" s="1"/>
  <c r="J34" i="1"/>
  <c r="J34" i="5" s="1"/>
  <c r="AL233" i="5" s="1"/>
  <c r="AK233" i="5" s="1"/>
  <c r="P15" i="1"/>
  <c r="P15" i="5" s="1"/>
  <c r="AL338" i="5" s="1"/>
  <c r="N34" i="1"/>
  <c r="N34" i="5" s="1"/>
  <c r="AL393" i="5" s="1"/>
  <c r="AK393" i="5" s="1"/>
  <c r="R34" i="1"/>
  <c r="R34" i="5" s="1"/>
  <c r="AL475" i="5" s="1"/>
  <c r="AK475" i="5" s="1"/>
  <c r="V35" i="1"/>
  <c r="V35" i="5" s="1"/>
  <c r="AL560" i="5" s="1"/>
  <c r="AK560" i="5" s="1"/>
  <c r="Q31" i="1"/>
  <c r="Q31" i="5" s="1"/>
  <c r="AL465" i="5" s="1"/>
  <c r="AK465" i="5" s="1"/>
  <c r="S31" i="1"/>
  <c r="S31" i="5" s="1"/>
  <c r="AL467" i="5" s="1"/>
  <c r="AK467" i="5" s="1"/>
  <c r="P34" i="1"/>
  <c r="P34" i="5" s="1"/>
  <c r="AL395" i="5" s="1"/>
  <c r="AK395" i="5" s="1"/>
  <c r="K34" i="1"/>
  <c r="K34" i="5" s="1"/>
  <c r="AL312" i="5" s="1"/>
  <c r="AK312" i="5" s="1"/>
  <c r="U35" i="1"/>
  <c r="U35" i="5" s="1"/>
  <c r="AL559" i="5" s="1"/>
  <c r="AK559" i="5" s="1"/>
  <c r="U31" i="1"/>
  <c r="U31" i="5" s="1"/>
  <c r="AL547" i="5" s="1"/>
  <c r="AK547" i="5" s="1"/>
  <c r="T31" i="1"/>
  <c r="T31" i="5" s="1"/>
  <c r="AL546" i="5" s="1"/>
  <c r="AK546" i="5" s="1"/>
  <c r="P32" i="1"/>
  <c r="P32" i="5" s="1"/>
  <c r="AL389" i="5" s="1"/>
  <c r="AK389" i="5" s="1"/>
  <c r="AB32" i="1"/>
  <c r="AB32" i="5" s="1"/>
  <c r="AL713" i="5" s="1"/>
  <c r="AK713" i="5" s="1"/>
  <c r="Z32" i="1"/>
  <c r="Z32" i="5" s="1"/>
  <c r="AL711" i="5" s="1"/>
  <c r="AK711" i="5" s="1"/>
  <c r="Y32" i="1"/>
  <c r="Y32" i="5" s="1"/>
  <c r="AL632" i="5" s="1"/>
  <c r="AK632" i="5" s="1"/>
  <c r="AB34" i="1"/>
  <c r="AB34" i="5" s="1"/>
  <c r="AL719" i="5" s="1"/>
  <c r="AK719" i="5" s="1"/>
  <c r="J32" i="1"/>
  <c r="J32" i="5" s="1"/>
  <c r="AL227" i="5" s="1"/>
  <c r="AK227" i="5" s="1"/>
  <c r="O30" i="1"/>
  <c r="O30" i="5" s="1"/>
  <c r="AL382" i="5" s="1"/>
  <c r="AK382" i="5" s="1"/>
  <c r="R32" i="1"/>
  <c r="R32" i="5" s="1"/>
  <c r="AL469" i="5" s="1"/>
  <c r="AK469" i="5" s="1"/>
  <c r="L15" i="1"/>
  <c r="L15" i="5" s="1"/>
  <c r="AL256" i="5" s="1"/>
  <c r="F25" i="1"/>
  <c r="F25" i="5" s="1"/>
  <c r="AL124" i="5" s="1"/>
  <c r="N27" i="1"/>
  <c r="N27" i="5" s="1"/>
  <c r="AL372" i="5" s="1"/>
  <c r="E27" i="1"/>
  <c r="E27" i="5" s="1"/>
  <c r="AL129" i="5" s="1"/>
  <c r="AK129" i="5" s="1"/>
  <c r="J25" i="1"/>
  <c r="J25" i="5" s="1"/>
  <c r="AL206" i="5" s="1"/>
  <c r="AK206" i="5" s="1"/>
  <c r="G25" i="1"/>
  <c r="G25" i="5" s="1"/>
  <c r="AL125" i="5" s="1"/>
  <c r="AC25" i="1"/>
  <c r="AC25" i="5" s="1"/>
  <c r="AL759" i="5" s="1"/>
  <c r="P25" i="1"/>
  <c r="P25" i="5" s="1"/>
  <c r="AL368" i="5" s="1"/>
  <c r="C25" i="1"/>
  <c r="C25" i="5" s="1"/>
  <c r="AL43" i="5" s="1"/>
  <c r="S29" i="3"/>
  <c r="K15" i="1"/>
  <c r="K15" i="5" s="1"/>
  <c r="AL255" i="5" s="1"/>
  <c r="M18" i="1"/>
  <c r="M18" i="5" s="1"/>
  <c r="AL266" i="5" s="1"/>
  <c r="O27" i="1"/>
  <c r="O27" i="5" s="1"/>
  <c r="AL373" i="5" s="1"/>
  <c r="P27" i="1"/>
  <c r="P27" i="5" s="1"/>
  <c r="AL374" i="5" s="1"/>
  <c r="D27" i="1"/>
  <c r="D27" i="5" s="1"/>
  <c r="AL48" i="5" s="1"/>
  <c r="O48" i="2"/>
  <c r="AD27" i="1"/>
  <c r="AD27" i="5" s="1"/>
  <c r="AL764" i="5" s="1"/>
  <c r="I27" i="1"/>
  <c r="I27" i="5" s="1"/>
  <c r="AL211" i="5" s="1"/>
  <c r="AK211" i="5" s="1"/>
  <c r="H27" i="1"/>
  <c r="H27" i="5" s="1"/>
  <c r="AL210" i="5" s="1"/>
  <c r="AK210" i="5" s="1"/>
  <c r="AD25" i="1"/>
  <c r="AD25" i="5" s="1"/>
  <c r="AL760" i="5" s="1"/>
  <c r="E25" i="1"/>
  <c r="E25" i="5" s="1"/>
  <c r="AL123" i="5" s="1"/>
  <c r="AK123" i="5" s="1"/>
  <c r="D25" i="1"/>
  <c r="D25" i="5" s="1"/>
  <c r="AL44" i="5" s="1"/>
  <c r="F27" i="1"/>
  <c r="F27" i="5" s="1"/>
  <c r="AL130" i="5" s="1"/>
  <c r="S27" i="3"/>
  <c r="N25" i="1"/>
  <c r="N25" i="5" s="1"/>
  <c r="AL366" i="5" s="1"/>
  <c r="O52" i="2"/>
  <c r="C27" i="1"/>
  <c r="C27" i="5" s="1"/>
  <c r="AL47" i="5" s="1"/>
  <c r="G27" i="1"/>
  <c r="G27" i="5" s="1"/>
  <c r="AL131" i="5" s="1"/>
  <c r="M16" i="1"/>
  <c r="M16" i="5" s="1"/>
  <c r="AL260" i="5" s="1"/>
  <c r="K18" i="1"/>
  <c r="K18" i="5" s="1"/>
  <c r="AL264" i="5" s="1"/>
  <c r="S33" i="1"/>
  <c r="S33" i="5" s="1"/>
  <c r="AL473" i="5" s="1"/>
  <c r="AK473" i="5" s="1"/>
  <c r="T33" i="1"/>
  <c r="T33" i="5" s="1"/>
  <c r="AL552" i="5" s="1"/>
  <c r="AK552" i="5" s="1"/>
  <c r="O22" i="1"/>
  <c r="O22" i="5" s="1"/>
  <c r="AL358" i="5" s="1"/>
  <c r="N33" i="1"/>
  <c r="N33" i="5" s="1"/>
  <c r="AL390" i="5" s="1"/>
  <c r="AK390" i="5" s="1"/>
  <c r="I33" i="1"/>
  <c r="I33" i="5" s="1"/>
  <c r="AL229" i="5" s="1"/>
  <c r="AK229" i="5" s="1"/>
  <c r="M14" i="1"/>
  <c r="M14" i="5" s="1"/>
  <c r="AL254" i="5" s="1"/>
  <c r="F22" i="1"/>
  <c r="F22" i="5" s="1"/>
  <c r="AL115" i="5" s="1"/>
  <c r="E30" i="1"/>
  <c r="E30" i="5" s="1"/>
  <c r="AL138" i="5" s="1"/>
  <c r="AK138" i="5" s="1"/>
  <c r="H30" i="1"/>
  <c r="H30" i="5" s="1"/>
  <c r="AL219" i="5" s="1"/>
  <c r="AK219" i="5" s="1"/>
  <c r="I30" i="1"/>
  <c r="I30" i="5" s="1"/>
  <c r="AL220" i="5" s="1"/>
  <c r="AK220" i="5" s="1"/>
  <c r="AD14" i="1"/>
  <c r="AD14" i="5" s="1"/>
  <c r="AL738" i="5" s="1"/>
  <c r="P9" i="1"/>
  <c r="P9" i="5" s="1"/>
  <c r="AL320" i="5" s="1"/>
  <c r="AK320" i="5" s="1"/>
  <c r="K9" i="1"/>
  <c r="K9" i="5" s="1"/>
  <c r="AL237" i="5" s="1"/>
  <c r="AK237" i="5" s="1"/>
  <c r="P59" i="2"/>
  <c r="M23" i="1" s="1"/>
  <c r="M23" i="5" s="1"/>
  <c r="AL281" i="5" s="1"/>
  <c r="O24" i="1"/>
  <c r="O24" i="5" s="1"/>
  <c r="AL364" i="5" s="1"/>
  <c r="S11" i="3"/>
  <c r="R11" i="3" s="1"/>
  <c r="E26" i="1"/>
  <c r="E26" i="5" s="1"/>
  <c r="AL126" i="5" s="1"/>
  <c r="AK126" i="5" s="1"/>
  <c r="S28" i="3"/>
  <c r="P33" i="1"/>
  <c r="P33" i="5" s="1"/>
  <c r="AL392" i="5" s="1"/>
  <c r="AK392" i="5" s="1"/>
  <c r="U33" i="1"/>
  <c r="U33" i="5" s="1"/>
  <c r="AL553" i="5" s="1"/>
  <c r="AK553" i="5" s="1"/>
  <c r="AD30" i="1"/>
  <c r="AD30" i="5" s="1"/>
  <c r="AL770" i="5" s="1"/>
  <c r="AK770" i="5" s="1"/>
  <c r="M9" i="1"/>
  <c r="M9" i="5" s="1"/>
  <c r="AL239" i="5" s="1"/>
  <c r="AK239" i="5" s="1"/>
  <c r="N9" i="1"/>
  <c r="N9" i="5" s="1"/>
  <c r="AL318" i="5" s="1"/>
  <c r="AK318" i="5" s="1"/>
  <c r="E33" i="1"/>
  <c r="E33" i="5" s="1"/>
  <c r="AL147" i="5" s="1"/>
  <c r="AK147" i="5" s="1"/>
  <c r="S13" i="3"/>
  <c r="P11" i="1"/>
  <c r="P11" i="5" s="1"/>
  <c r="AL326" i="5" s="1"/>
  <c r="U30" i="1"/>
  <c r="U30" i="5" s="1"/>
  <c r="AL544" i="5" s="1"/>
  <c r="AK544" i="5" s="1"/>
  <c r="M33" i="1"/>
  <c r="M33" i="5" s="1"/>
  <c r="AL311" i="5" s="1"/>
  <c r="AK311" i="5" s="1"/>
  <c r="O9" i="1"/>
  <c r="O9" i="5" s="1"/>
  <c r="AL319" i="5" s="1"/>
  <c r="AK319" i="5" s="1"/>
  <c r="E9" i="1"/>
  <c r="S35" i="3"/>
  <c r="Q33" i="1"/>
  <c r="Q33" i="5" s="1"/>
  <c r="AL471" i="5" s="1"/>
  <c r="AK471" i="5" s="1"/>
  <c r="H33" i="1"/>
  <c r="H33" i="5" s="1"/>
  <c r="AL228" i="5" s="1"/>
  <c r="AK228" i="5" s="1"/>
  <c r="D33" i="1"/>
  <c r="D33" i="5" s="1"/>
  <c r="AL60" i="5" s="1"/>
  <c r="AK60" i="5" s="1"/>
  <c r="H26" i="1"/>
  <c r="H26" i="5" s="1"/>
  <c r="AL207" i="5" s="1"/>
  <c r="AK207" i="5" s="1"/>
  <c r="J24" i="1"/>
  <c r="J24" i="5" s="1"/>
  <c r="AL203" i="5" s="1"/>
  <c r="AC30" i="1"/>
  <c r="AC30" i="5" s="1"/>
  <c r="AL769" i="5" s="1"/>
  <c r="AK769" i="5" s="1"/>
  <c r="Q30" i="1"/>
  <c r="Q30" i="5" s="1"/>
  <c r="AL462" i="5" s="1"/>
  <c r="AK462" i="5" s="1"/>
  <c r="N30" i="1"/>
  <c r="N30" i="5" s="1"/>
  <c r="AL381" i="5" s="1"/>
  <c r="AK381" i="5" s="1"/>
  <c r="N22" i="1"/>
  <c r="N22" i="5" s="1"/>
  <c r="AL357" i="5" s="1"/>
  <c r="J31" i="1"/>
  <c r="J31" i="5" s="1"/>
  <c r="AL224" i="5" s="1"/>
  <c r="AK224" i="5" s="1"/>
  <c r="D9" i="1"/>
  <c r="D9" i="5" s="1"/>
  <c r="AL12" i="5" s="1"/>
  <c r="R9" i="1"/>
  <c r="R9" i="5" s="1"/>
  <c r="AL400" i="5" s="1"/>
  <c r="AK400" i="5" s="1"/>
  <c r="G30" i="1"/>
  <c r="G30" i="5" s="1"/>
  <c r="AL140" i="5" s="1"/>
  <c r="AK140" i="5" s="1"/>
  <c r="C33" i="1"/>
  <c r="C33" i="5" s="1"/>
  <c r="AL59" i="5" s="1"/>
  <c r="AK59" i="5" s="1"/>
  <c r="C26" i="1"/>
  <c r="C26" i="5" s="1"/>
  <c r="AL45" i="5" s="1"/>
  <c r="J33" i="1"/>
  <c r="J33" i="5" s="1"/>
  <c r="AL230" i="5" s="1"/>
  <c r="AK230" i="5" s="1"/>
  <c r="N14" i="1"/>
  <c r="N14" i="5" s="1"/>
  <c r="AL333" i="5" s="1"/>
  <c r="O33" i="1"/>
  <c r="O33" i="5" s="1"/>
  <c r="AL391" i="5" s="1"/>
  <c r="AK391" i="5" s="1"/>
  <c r="V31" i="1"/>
  <c r="V31" i="5" s="1"/>
  <c r="AL548" i="5" s="1"/>
  <c r="AK548" i="5" s="1"/>
  <c r="V30" i="1"/>
  <c r="V30" i="5" s="1"/>
  <c r="AL545" i="5" s="1"/>
  <c r="AK545" i="5" s="1"/>
  <c r="U9" i="1"/>
  <c r="U9" i="5" s="1"/>
  <c r="AL481" i="5" s="1"/>
  <c r="AK481" i="5" s="1"/>
  <c r="V34" i="1"/>
  <c r="V34" i="5" s="1"/>
  <c r="AL557" i="5" s="1"/>
  <c r="AK557" i="5" s="1"/>
  <c r="O14" i="1"/>
  <c r="O14" i="5" s="1"/>
  <c r="AL334" i="5" s="1"/>
  <c r="K30" i="1"/>
  <c r="K30" i="5" s="1"/>
  <c r="AL300" i="5" s="1"/>
  <c r="AK300" i="5" s="1"/>
  <c r="K14" i="1"/>
  <c r="K14" i="5" s="1"/>
  <c r="AL252" i="5" s="1"/>
  <c r="P31" i="1"/>
  <c r="P31" i="5" s="1"/>
  <c r="AL386" i="5" s="1"/>
  <c r="AK386" i="5" s="1"/>
  <c r="AC11" i="1"/>
  <c r="AC11" i="5" s="1"/>
  <c r="AL731" i="5" s="1"/>
  <c r="F26" i="1"/>
  <c r="F26" i="5" s="1"/>
  <c r="AL127" i="5" s="1"/>
  <c r="C11" i="1"/>
  <c r="C11" i="5" s="1"/>
  <c r="AL15" i="5" s="1"/>
  <c r="Q9" i="1"/>
  <c r="Q9" i="5" s="1"/>
  <c r="AL399" i="5" s="1"/>
  <c r="AK399" i="5" s="1"/>
  <c r="L12" i="1"/>
  <c r="L12" i="5" s="1"/>
  <c r="AL247" i="5" s="1"/>
  <c r="R33" i="1"/>
  <c r="R33" i="5" s="1"/>
  <c r="AL472" i="5" s="1"/>
  <c r="AK472" i="5" s="1"/>
  <c r="L30" i="1"/>
  <c r="L30" i="5" s="1"/>
  <c r="AL301" i="5" s="1"/>
  <c r="AK301" i="5" s="1"/>
  <c r="B9" i="5"/>
  <c r="G9" i="5" s="1"/>
  <c r="AL77" i="5" s="1"/>
  <c r="K19" i="1"/>
  <c r="K19" i="5" s="1"/>
  <c r="AL267" i="5" s="1"/>
  <c r="I24" i="1"/>
  <c r="I24" i="5" s="1"/>
  <c r="AL202" i="5" s="1"/>
  <c r="F14" i="1"/>
  <c r="F14" i="5" s="1"/>
  <c r="AL91" i="5" s="1"/>
  <c r="S16" i="3"/>
  <c r="P30" i="1"/>
  <c r="P30" i="5" s="1"/>
  <c r="AL383" i="5" s="1"/>
  <c r="AK383" i="5" s="1"/>
  <c r="G24" i="1"/>
  <c r="G24" i="5" s="1"/>
  <c r="AL122" i="5" s="1"/>
  <c r="O25" i="1"/>
  <c r="O25" i="5" s="1"/>
  <c r="AL367" i="5" s="1"/>
  <c r="S9" i="1"/>
  <c r="S9" i="5" s="1"/>
  <c r="AL401" i="5" s="1"/>
  <c r="AK401" i="5" s="1"/>
  <c r="I31" i="1"/>
  <c r="I31" i="5" s="1"/>
  <c r="AL223" i="5" s="1"/>
  <c r="AK223" i="5" s="1"/>
  <c r="R31" i="1"/>
  <c r="R31" i="5" s="1"/>
  <c r="AL466" i="5" s="1"/>
  <c r="AK466" i="5" s="1"/>
  <c r="L9" i="1"/>
  <c r="L9" i="5" s="1"/>
  <c r="AL238" i="5" s="1"/>
  <c r="AK238" i="5" s="1"/>
  <c r="AD11" i="1"/>
  <c r="AD11" i="5" s="1"/>
  <c r="AL732" i="5" s="1"/>
  <c r="AC26" i="1"/>
  <c r="AC26" i="5" s="1"/>
  <c r="AL761" i="5" s="1"/>
  <c r="N24" i="1"/>
  <c r="N24" i="5" s="1"/>
  <c r="AL363" i="5" s="1"/>
  <c r="K33" i="1"/>
  <c r="K33" i="5" s="1"/>
  <c r="AL309" i="5" s="1"/>
  <c r="AK309" i="5" s="1"/>
  <c r="P22" i="1"/>
  <c r="P22" i="5" s="1"/>
  <c r="AL359" i="5" s="1"/>
  <c r="S24" i="3"/>
  <c r="O11" i="1"/>
  <c r="O11" i="5" s="1"/>
  <c r="AL325" i="5" s="1"/>
  <c r="V9" i="1"/>
  <c r="V9" i="5" s="1"/>
  <c r="AL482" i="5" s="1"/>
  <c r="AK482" i="5" s="1"/>
  <c r="V33" i="1"/>
  <c r="V33" i="5" s="1"/>
  <c r="AL554" i="5" s="1"/>
  <c r="AK554" i="5" s="1"/>
  <c r="D17" i="1"/>
  <c r="D17" i="5" s="1"/>
  <c r="AL28" i="5" s="1"/>
  <c r="G10" i="1"/>
  <c r="G10" i="5" s="1"/>
  <c r="AL80" i="5" s="1"/>
  <c r="C35" i="1"/>
  <c r="C35" i="5" s="1"/>
  <c r="AL63" i="5" s="1"/>
  <c r="AK63" i="5" s="1"/>
  <c r="O47" i="2"/>
  <c r="G15" i="1"/>
  <c r="G15" i="5" s="1"/>
  <c r="AL95" i="5" s="1"/>
  <c r="P64" i="2"/>
  <c r="P53" i="2"/>
  <c r="M17" i="1" s="1"/>
  <c r="M17" i="5" s="1"/>
  <c r="AL263" i="5" s="1"/>
  <c r="S19" i="3"/>
  <c r="E35" i="1"/>
  <c r="E35" i="5" s="1"/>
  <c r="AL153" i="5" s="1"/>
  <c r="AK153" i="5" s="1"/>
  <c r="F35" i="1"/>
  <c r="F35" i="5" s="1"/>
  <c r="AL154" i="5" s="1"/>
  <c r="AK154" i="5" s="1"/>
  <c r="F10" i="1"/>
  <c r="F10" i="5" s="1"/>
  <c r="AL79" i="5" s="1"/>
  <c r="E10" i="1"/>
  <c r="E10" i="5" s="1"/>
  <c r="AL78" i="5" s="1"/>
  <c r="AK78" i="5" s="1"/>
  <c r="AC10" i="1"/>
  <c r="AC10" i="5" s="1"/>
  <c r="AL729" i="5" s="1"/>
  <c r="E16" i="1"/>
  <c r="E16" i="5" s="1"/>
  <c r="AL96" i="5" s="1"/>
  <c r="AK96" i="5" s="1"/>
  <c r="S30" i="3"/>
  <c r="D20" i="1"/>
  <c r="D20" i="5" s="1"/>
  <c r="AL34" i="5" s="1"/>
  <c r="G23" i="1"/>
  <c r="G23" i="5" s="1"/>
  <c r="AL119" i="5" s="1"/>
  <c r="P70" i="2"/>
  <c r="P56" i="2"/>
  <c r="L20" i="1" s="1"/>
  <c r="L20" i="5" s="1"/>
  <c r="AL271" i="5" s="1"/>
  <c r="AD28" i="1"/>
  <c r="AD28" i="5" s="1"/>
  <c r="AL766" i="5" s="1"/>
  <c r="G17" i="1"/>
  <c r="G17" i="5" s="1"/>
  <c r="AL101" i="5" s="1"/>
  <c r="G14" i="1"/>
  <c r="G14" i="5" s="1"/>
  <c r="AL92" i="5" s="1"/>
  <c r="D14" i="1"/>
  <c r="D14" i="5" s="1"/>
  <c r="AL22" i="5" s="1"/>
  <c r="F17" i="1"/>
  <c r="F17" i="5" s="1"/>
  <c r="AL100" i="5" s="1"/>
  <c r="D35" i="1"/>
  <c r="D35" i="5" s="1"/>
  <c r="AL64" i="5" s="1"/>
  <c r="AK64" i="5" s="1"/>
  <c r="AC24" i="1"/>
  <c r="AC24" i="5" s="1"/>
  <c r="AL757" i="5" s="1"/>
  <c r="P69" i="2"/>
  <c r="F24" i="1"/>
  <c r="F24" i="5" s="1"/>
  <c r="AL121" i="5" s="1"/>
  <c r="AC22" i="1"/>
  <c r="AC22" i="5" s="1"/>
  <c r="AL753" i="5" s="1"/>
  <c r="F34" i="1"/>
  <c r="F34" i="5" s="1"/>
  <c r="AL151" i="5" s="1"/>
  <c r="AK151" i="5" s="1"/>
  <c r="C14" i="1"/>
  <c r="C14" i="5" s="1"/>
  <c r="AL21" i="5" s="1"/>
  <c r="AD9" i="1"/>
  <c r="AC14" i="1"/>
  <c r="AC14" i="5" s="1"/>
  <c r="AL737" i="5" s="1"/>
  <c r="C9" i="1"/>
  <c r="G22" i="1"/>
  <c r="G22" i="5" s="1"/>
  <c r="AL116" i="5" s="1"/>
  <c r="G35" i="1"/>
  <c r="G35" i="5" s="1"/>
  <c r="AL155" i="5" s="1"/>
  <c r="AK155" i="5" s="1"/>
  <c r="G11" i="1"/>
  <c r="G11" i="5" s="1"/>
  <c r="AL83" i="5" s="1"/>
  <c r="E11" i="1"/>
  <c r="E11" i="5" s="1"/>
  <c r="AL81" i="5" s="1"/>
  <c r="AK81" i="5" s="1"/>
  <c r="AD24" i="1"/>
  <c r="AD24" i="5" s="1"/>
  <c r="AL758" i="5" s="1"/>
  <c r="AD32" i="1"/>
  <c r="AD32" i="5" s="1"/>
  <c r="AL774" i="5" s="1"/>
  <c r="AK774" i="5" s="1"/>
  <c r="O50" i="2"/>
  <c r="AC17" i="1"/>
  <c r="AC17" i="5" s="1"/>
  <c r="AL743" i="5" s="1"/>
  <c r="C17" i="1"/>
  <c r="C17" i="5" s="1"/>
  <c r="AL27" i="5" s="1"/>
  <c r="C15" i="1"/>
  <c r="C15" i="5" s="1"/>
  <c r="AL23" i="5" s="1"/>
  <c r="P49" i="2"/>
  <c r="E17" i="1"/>
  <c r="E17" i="5" s="1"/>
  <c r="AL99" i="5" s="1"/>
  <c r="AK99" i="5" s="1"/>
  <c r="AC9" i="1"/>
  <c r="AC9" i="5" s="1"/>
  <c r="AL727" i="5" s="1"/>
  <c r="F28" i="1"/>
  <c r="F28" i="5" s="1"/>
  <c r="AL133" i="5" s="1"/>
  <c r="G33" i="1"/>
  <c r="G33" i="5" s="1"/>
  <c r="AL149" i="5" s="1"/>
  <c r="AK149" i="5" s="1"/>
  <c r="D11" i="1"/>
  <c r="D11" i="5" s="1"/>
  <c r="AL16" i="5" s="1"/>
  <c r="D26" i="1"/>
  <c r="D26" i="5" s="1"/>
  <c r="AL46" i="5" s="1"/>
  <c r="C24" i="1"/>
  <c r="C24" i="5" s="1"/>
  <c r="AL41" i="5" s="1"/>
  <c r="D32" i="1"/>
  <c r="D32" i="5" s="1"/>
  <c r="AL58" i="5" s="1"/>
  <c r="AK58" i="5" s="1"/>
  <c r="F13" i="1"/>
  <c r="F13" i="5" s="1"/>
  <c r="AL88" i="5" s="1"/>
  <c r="P20" i="1"/>
  <c r="P20" i="5" s="1"/>
  <c r="AL353" i="5" s="1"/>
  <c r="N18" i="1"/>
  <c r="N18" i="5" s="1"/>
  <c r="AL345" i="5" s="1"/>
  <c r="Q28" i="1"/>
  <c r="Q28" i="5" s="1"/>
  <c r="AL456" i="5" s="1"/>
  <c r="K12" i="1"/>
  <c r="K12" i="5" s="1"/>
  <c r="AL246" i="5" s="1"/>
  <c r="O28" i="1"/>
  <c r="O28" i="5" s="1"/>
  <c r="AL376" i="5" s="1"/>
  <c r="H21" i="1"/>
  <c r="H21" i="5" s="1"/>
  <c r="AL192" i="5" s="1"/>
  <c r="AD23" i="1"/>
  <c r="AD23" i="5" s="1"/>
  <c r="AL756" i="5" s="1"/>
  <c r="C32" i="1"/>
  <c r="C32" i="5" s="1"/>
  <c r="AL57" i="5" s="1"/>
  <c r="AK57" i="5" s="1"/>
  <c r="M15" i="1"/>
  <c r="M15" i="5" s="1"/>
  <c r="AL257" i="5" s="1"/>
  <c r="L19" i="1"/>
  <c r="L19" i="5" s="1"/>
  <c r="AL268" i="5" s="1"/>
  <c r="O23" i="1"/>
  <c r="O23" i="5" s="1"/>
  <c r="AL361" i="5" s="1"/>
  <c r="S32" i="1"/>
  <c r="S32" i="5" s="1"/>
  <c r="AL470" i="5" s="1"/>
  <c r="AK470" i="5" s="1"/>
  <c r="AC32" i="1"/>
  <c r="AC32" i="5" s="1"/>
  <c r="AL773" i="5" s="1"/>
  <c r="AK773" i="5" s="1"/>
  <c r="I28" i="1"/>
  <c r="I28" i="5" s="1"/>
  <c r="AL214" i="5" s="1"/>
  <c r="AK214" i="5" s="1"/>
  <c r="H17" i="1"/>
  <c r="H17" i="5" s="1"/>
  <c r="AL180" i="5" s="1"/>
  <c r="I23" i="1"/>
  <c r="I23" i="5" s="1"/>
  <c r="AL199" i="5" s="1"/>
  <c r="C20" i="1"/>
  <c r="C20" i="5" s="1"/>
  <c r="AL33" i="5" s="1"/>
  <c r="L18" i="1"/>
  <c r="L18" i="5" s="1"/>
  <c r="AL265" i="5" s="1"/>
  <c r="M12" i="1"/>
  <c r="M12" i="5" s="1"/>
  <c r="AL248" i="5" s="1"/>
  <c r="M13" i="1"/>
  <c r="M13" i="5" s="1"/>
  <c r="AL251" i="5" s="1"/>
  <c r="K13" i="1"/>
  <c r="K13" i="5" s="1"/>
  <c r="AL249" i="5" s="1"/>
  <c r="M19" i="1"/>
  <c r="M19" i="5" s="1"/>
  <c r="AL269" i="5" s="1"/>
  <c r="N13" i="1"/>
  <c r="N13" i="5" s="1"/>
  <c r="AL330" i="5" s="1"/>
  <c r="I32" i="1"/>
  <c r="I32" i="5" s="1"/>
  <c r="AL226" i="5" s="1"/>
  <c r="AK226" i="5" s="1"/>
  <c r="V32" i="1"/>
  <c r="V32" i="5" s="1"/>
  <c r="AL551" i="5" s="1"/>
  <c r="AK551" i="5" s="1"/>
  <c r="AD13" i="1"/>
  <c r="AD13" i="5" s="1"/>
  <c r="AL736" i="5" s="1"/>
  <c r="I21" i="1"/>
  <c r="I21" i="5" s="1"/>
  <c r="AL193" i="5" s="1"/>
  <c r="H23" i="1"/>
  <c r="H23" i="5" s="1"/>
  <c r="AL198" i="5" s="1"/>
  <c r="O20" i="1"/>
  <c r="O20" i="5" s="1"/>
  <c r="AL352" i="5" s="1"/>
  <c r="L14" i="1"/>
  <c r="L14" i="5" s="1"/>
  <c r="AL253" i="5" s="1"/>
  <c r="O18" i="1"/>
  <c r="O18" i="5" s="1"/>
  <c r="AL346" i="5" s="1"/>
  <c r="P16" i="1"/>
  <c r="P16" i="5" s="1"/>
  <c r="AL341" i="5" s="1"/>
  <c r="Q32" i="1"/>
  <c r="Q32" i="5" s="1"/>
  <c r="AL468" i="5" s="1"/>
  <c r="AK468" i="5" s="1"/>
  <c r="U32" i="1"/>
  <c r="U32" i="5" s="1"/>
  <c r="AL550" i="5" s="1"/>
  <c r="AK550" i="5" s="1"/>
  <c r="S22" i="3"/>
  <c r="P13" i="1"/>
  <c r="P13" i="5" s="1"/>
  <c r="AL332" i="5" s="1"/>
  <c r="L13" i="1"/>
  <c r="L13" i="5" s="1"/>
  <c r="AL250" i="5" s="1"/>
  <c r="N32" i="1"/>
  <c r="N32" i="5" s="1"/>
  <c r="AL387" i="5" s="1"/>
  <c r="AK387" i="5" s="1"/>
  <c r="H32" i="1"/>
  <c r="H32" i="5" s="1"/>
  <c r="AL225" i="5" s="1"/>
  <c r="AK225" i="5" s="1"/>
  <c r="T32" i="1"/>
  <c r="T32" i="5" s="1"/>
  <c r="AL549" i="5" s="1"/>
  <c r="AK549" i="5" s="1"/>
  <c r="G18" i="1"/>
  <c r="G18" i="5" s="1"/>
  <c r="AL104" i="5" s="1"/>
  <c r="O13" i="1"/>
  <c r="O13" i="5" s="1"/>
  <c r="AL331" i="5" s="1"/>
  <c r="N16" i="1"/>
  <c r="N16" i="5" s="1"/>
  <c r="AL339" i="5" s="1"/>
  <c r="G13" i="1"/>
  <c r="G13" i="5" s="1"/>
  <c r="AL89" i="5" s="1"/>
  <c r="K32" i="1"/>
  <c r="K32" i="5" s="1"/>
  <c r="AL306" i="5" s="1"/>
  <c r="AK306" i="5" s="1"/>
  <c r="O32" i="1"/>
  <c r="O32" i="5" s="1"/>
  <c r="AL388" i="5" s="1"/>
  <c r="AK388" i="5" s="1"/>
  <c r="K16" i="1"/>
  <c r="K16" i="5" s="1"/>
  <c r="AL258" i="5" s="1"/>
  <c r="L16" i="1"/>
  <c r="L16" i="5" s="1"/>
  <c r="AL259" i="5" s="1"/>
  <c r="D23" i="1"/>
  <c r="D23" i="5" s="1"/>
  <c r="AL40" i="5" s="1"/>
  <c r="G16" i="1"/>
  <c r="G16" i="5" s="1"/>
  <c r="AL98" i="5" s="1"/>
  <c r="AC20" i="1"/>
  <c r="AC20" i="5" s="1"/>
  <c r="AL749" i="5" s="1"/>
  <c r="C28" i="1"/>
  <c r="C28" i="5" s="1"/>
  <c r="AL49" i="5" s="1"/>
  <c r="C18" i="1"/>
  <c r="C18" i="5" s="1"/>
  <c r="AL29" i="5" s="1"/>
  <c r="F18" i="1"/>
  <c r="F18" i="5" s="1"/>
  <c r="AL103" i="5" s="1"/>
  <c r="AC18" i="1"/>
  <c r="AC18" i="5" s="1"/>
  <c r="AL745" i="5" s="1"/>
  <c r="P63" i="2"/>
  <c r="J27" i="1" s="1"/>
  <c r="J27" i="5" s="1"/>
  <c r="AL212" i="5" s="1"/>
  <c r="AK212" i="5" s="1"/>
  <c r="E13" i="1"/>
  <c r="E13" i="5" s="1"/>
  <c r="AL87" i="5" s="1"/>
  <c r="S18" i="3"/>
  <c r="E23" i="1"/>
  <c r="E23" i="5" s="1"/>
  <c r="AL117" i="5" s="1"/>
  <c r="AK117" i="5" s="1"/>
  <c r="O55" i="2"/>
  <c r="J19" i="1" s="1"/>
  <c r="J19" i="5" s="1"/>
  <c r="AL188" i="5" s="1"/>
  <c r="G28" i="1"/>
  <c r="G28" i="5" s="1"/>
  <c r="AL134" i="5" s="1"/>
  <c r="AC28" i="1"/>
  <c r="AC28" i="5" s="1"/>
  <c r="AL765" i="5" s="1"/>
  <c r="C16" i="1"/>
  <c r="C16" i="5" s="1"/>
  <c r="AL25" i="5" s="1"/>
  <c r="D28" i="1"/>
  <c r="D28" i="5" s="1"/>
  <c r="AL50" i="5" s="1"/>
  <c r="S25" i="3"/>
  <c r="AC23" i="1"/>
  <c r="AC23" i="5" s="1"/>
  <c r="AL755" i="5" s="1"/>
  <c r="G20" i="1"/>
  <c r="G20" i="5" s="1"/>
  <c r="AL110" i="5" s="1"/>
  <c r="F16" i="1"/>
  <c r="F16" i="5" s="1"/>
  <c r="AL97" i="5" s="1"/>
  <c r="F23" i="1"/>
  <c r="F23" i="5" s="1"/>
  <c r="AL118" i="5" s="1"/>
  <c r="S15" i="3"/>
  <c r="F31" i="1"/>
  <c r="F31" i="5" s="1"/>
  <c r="AL142" i="5" s="1"/>
  <c r="AK142" i="5" s="1"/>
  <c r="AD20" i="1"/>
  <c r="AD20" i="5" s="1"/>
  <c r="AL750" i="5" s="1"/>
  <c r="AD16" i="1"/>
  <c r="AD16" i="5" s="1"/>
  <c r="AL742" i="5" s="1"/>
  <c r="AC31" i="1"/>
  <c r="AC31" i="5" s="1"/>
  <c r="AL771" i="5" s="1"/>
  <c r="AK771" i="5" s="1"/>
  <c r="P58" i="2"/>
  <c r="J22" i="1" s="1"/>
  <c r="J22" i="5" s="1"/>
  <c r="AL197" i="5" s="1"/>
  <c r="E18" i="1"/>
  <c r="E18" i="5" s="1"/>
  <c r="AL102" i="5" s="1"/>
  <c r="AK102" i="5" s="1"/>
  <c r="C23" i="1"/>
  <c r="C23" i="5" s="1"/>
  <c r="AL39" i="5" s="1"/>
  <c r="F32" i="1"/>
  <c r="F32" i="5" s="1"/>
  <c r="AL145" i="5" s="1"/>
  <c r="AK145" i="5" s="1"/>
  <c r="B32" i="5"/>
  <c r="F20" i="1"/>
  <c r="F20" i="5" s="1"/>
  <c r="AL109" i="5" s="1"/>
  <c r="P45" i="2"/>
  <c r="P60" i="2"/>
  <c r="M24" i="1" s="1"/>
  <c r="M24" i="5" s="1"/>
  <c r="AL284" i="5" s="1"/>
  <c r="E32" i="1"/>
  <c r="E32" i="5" s="1"/>
  <c r="AL144" i="5" s="1"/>
  <c r="AK144" i="5" s="1"/>
  <c r="AC16" i="1"/>
  <c r="AC16" i="5" s="1"/>
  <c r="AL741" i="5" s="1"/>
  <c r="G32" i="1"/>
  <c r="G32" i="5" s="1"/>
  <c r="AL146" i="5" s="1"/>
  <c r="AK146" i="5" s="1"/>
  <c r="E20" i="1"/>
  <c r="E20" i="5" s="1"/>
  <c r="AL108" i="5" s="1"/>
  <c r="AK108" i="5" s="1"/>
  <c r="S20" i="3"/>
  <c r="AD18" i="1"/>
  <c r="AD18" i="5" s="1"/>
  <c r="AL746" i="5" s="1"/>
  <c r="AC13" i="1"/>
  <c r="AC13" i="5" s="1"/>
  <c r="AL735" i="5" s="1"/>
  <c r="D18" i="1"/>
  <c r="D18" i="5" s="1"/>
  <c r="AL30" i="5" s="1"/>
  <c r="P46" i="2"/>
  <c r="K11" i="1" s="1"/>
  <c r="K11" i="5" s="1"/>
  <c r="AL243" i="5" s="1"/>
  <c r="P61" i="2"/>
  <c r="I25" i="1" s="1"/>
  <c r="I25" i="5" s="1"/>
  <c r="AL205" i="5" s="1"/>
  <c r="AK205" i="5" s="1"/>
  <c r="D31" i="1"/>
  <c r="D31" i="5" s="1"/>
  <c r="AL56" i="5" s="1"/>
  <c r="AK56" i="5" s="1"/>
  <c r="P65" i="2"/>
  <c r="I29" i="1" s="1"/>
  <c r="I29" i="5" s="1"/>
  <c r="AL217" i="5" s="1"/>
  <c r="AK217" i="5" s="1"/>
  <c r="AD31" i="1"/>
  <c r="AD31" i="5" s="1"/>
  <c r="AL772" i="5" s="1"/>
  <c r="AK772" i="5" s="1"/>
  <c r="P62" i="2"/>
  <c r="J26" i="1" s="1"/>
  <c r="J26" i="5" s="1"/>
  <c r="AL209" i="5" s="1"/>
  <c r="AK209" i="5" s="1"/>
  <c r="S33" i="3"/>
  <c r="E31" i="1"/>
  <c r="E31" i="5" s="1"/>
  <c r="AL141" i="5" s="1"/>
  <c r="AK141" i="5" s="1"/>
  <c r="C31" i="1"/>
  <c r="C31" i="5" s="1"/>
  <c r="AL55" i="5" s="1"/>
  <c r="AK55" i="5" s="1"/>
  <c r="G31" i="1"/>
  <c r="G31" i="5" s="1"/>
  <c r="AL143" i="5" s="1"/>
  <c r="AK143" i="5" s="1"/>
  <c r="S71" i="2"/>
  <c r="P68" i="2"/>
  <c r="F33" i="1"/>
  <c r="F33" i="5" s="1"/>
  <c r="AL148" i="5" s="1"/>
  <c r="AK148" i="5" s="1"/>
  <c r="E22" i="1"/>
  <c r="E22" i="5" s="1"/>
  <c r="AL114" i="5" s="1"/>
  <c r="AK114" i="5" s="1"/>
  <c r="C22" i="1"/>
  <c r="C22" i="5" s="1"/>
  <c r="AL37" i="5" s="1"/>
  <c r="D16" i="1"/>
  <c r="D16" i="5" s="1"/>
  <c r="AL26" i="5" s="1"/>
  <c r="C13" i="1"/>
  <c r="C13" i="5" s="1"/>
  <c r="AL19" i="5" s="1"/>
  <c r="P71" i="2"/>
  <c r="O54" i="2"/>
  <c r="H18" i="1" s="1"/>
  <c r="H18" i="5" s="1"/>
  <c r="AL183" i="5" s="1"/>
  <c r="AD33" i="1"/>
  <c r="AD33" i="5" s="1"/>
  <c r="AL776" i="5" s="1"/>
  <c r="AK776" i="5" s="1"/>
  <c r="E14" i="1"/>
  <c r="E14" i="5" s="1"/>
  <c r="AL90" i="5" s="1"/>
  <c r="AK90" i="5" s="1"/>
  <c r="AC33" i="1"/>
  <c r="AC33" i="5" s="1"/>
  <c r="AL775" i="5" s="1"/>
  <c r="AK775" i="5" s="1"/>
  <c r="AD22" i="1"/>
  <c r="AD22" i="5" s="1"/>
  <c r="AL754" i="5" s="1"/>
  <c r="O71" i="2"/>
  <c r="R71" i="2"/>
  <c r="S17" i="3"/>
  <c r="G34" i="1"/>
  <c r="G34" i="5" s="1"/>
  <c r="AL152" i="5" s="1"/>
  <c r="AK152" i="5" s="1"/>
  <c r="C34" i="1"/>
  <c r="C34" i="5" s="1"/>
  <c r="AL61" i="5" s="1"/>
  <c r="AK61" i="5" s="1"/>
  <c r="AD17" i="1"/>
  <c r="AD17" i="5" s="1"/>
  <c r="AL744" i="5" s="1"/>
  <c r="D13" i="1"/>
  <c r="D13" i="5" s="1"/>
  <c r="AL20" i="5" s="1"/>
  <c r="B34" i="5"/>
  <c r="E15" i="1"/>
  <c r="E15" i="5" s="1"/>
  <c r="AL93" i="5" s="1"/>
  <c r="AK93" i="5" s="1"/>
  <c r="D34" i="1"/>
  <c r="D34" i="5" s="1"/>
  <c r="AL62" i="5" s="1"/>
  <c r="AK62" i="5" s="1"/>
  <c r="S36" i="3"/>
  <c r="O51" i="2"/>
  <c r="AD35" i="1"/>
  <c r="AD35" i="5" s="1"/>
  <c r="AL780" i="5" s="1"/>
  <c r="AK780" i="5" s="1"/>
  <c r="F15" i="1"/>
  <c r="F15" i="5" s="1"/>
  <c r="AL94" i="5" s="1"/>
  <c r="AD15" i="1"/>
  <c r="AD15" i="5" s="1"/>
  <c r="AL740" i="5" s="1"/>
  <c r="AC15" i="1"/>
  <c r="AC15" i="5" s="1"/>
  <c r="AL739" i="5" s="1"/>
  <c r="S37" i="3"/>
  <c r="D15" i="1"/>
  <c r="D15" i="5" s="1"/>
  <c r="AL24" i="5" s="1"/>
  <c r="AC35" i="1"/>
  <c r="AC35" i="5" s="1"/>
  <c r="AL779" i="5" s="1"/>
  <c r="AK779" i="5" s="1"/>
  <c r="E34" i="1"/>
  <c r="E34" i="5" s="1"/>
  <c r="AL150" i="5" s="1"/>
  <c r="AK150" i="5" s="1"/>
  <c r="AD34" i="1"/>
  <c r="AD34" i="5" s="1"/>
  <c r="AL778" i="5" s="1"/>
  <c r="AK778" i="5" s="1"/>
  <c r="F11" i="1"/>
  <c r="F11" i="5" s="1"/>
  <c r="AL82" i="5" s="1"/>
  <c r="AL20" i="2"/>
  <c r="AL21" i="2" s="1"/>
  <c r="AL22" i="2" s="1"/>
  <c r="AL25" i="2" s="1"/>
  <c r="I26" i="1"/>
  <c r="I26" i="5" s="1"/>
  <c r="AL208" i="5" s="1"/>
  <c r="AK208" i="5" s="1"/>
  <c r="K29" i="1"/>
  <c r="K29" i="5" s="1"/>
  <c r="AL297" i="5" s="1"/>
  <c r="M29" i="1"/>
  <c r="M29" i="5" s="1"/>
  <c r="AL299" i="5" s="1"/>
  <c r="L27" i="1"/>
  <c r="L27" i="5" s="1"/>
  <c r="AL292" i="5" s="1"/>
  <c r="L23" i="1"/>
  <c r="L23" i="5" s="1"/>
  <c r="AL280" i="5" s="1"/>
  <c r="K27" i="1"/>
  <c r="K27" i="5" s="1"/>
  <c r="AL291" i="5" s="1"/>
  <c r="M21" i="1"/>
  <c r="M21" i="5" s="1"/>
  <c r="AL275" i="5" s="1"/>
  <c r="H19" i="1"/>
  <c r="H19" i="5" s="1"/>
  <c r="AL186" i="5" s="1"/>
  <c r="K21" i="1"/>
  <c r="K21" i="5" s="1"/>
  <c r="AL273" i="5" s="1"/>
  <c r="L21" i="1"/>
  <c r="L21" i="5" s="1"/>
  <c r="AL274" i="5" s="1"/>
  <c r="M27" i="1"/>
  <c r="M27" i="5" s="1"/>
  <c r="AL293" i="5" s="1"/>
  <c r="L26" i="1"/>
  <c r="L26" i="5" s="1"/>
  <c r="AL289" i="5" s="1"/>
  <c r="M26" i="1"/>
  <c r="M26" i="5" s="1"/>
  <c r="AL290" i="5" s="1"/>
  <c r="K17" i="1"/>
  <c r="K17" i="5" s="1"/>
  <c r="AL261" i="5" s="1"/>
  <c r="K26" i="1"/>
  <c r="K26" i="5" s="1"/>
  <c r="AL288" i="5" s="1"/>
  <c r="L17" i="1"/>
  <c r="L17" i="5" s="1"/>
  <c r="AL262" i="5" s="1"/>
  <c r="K24" i="1"/>
  <c r="K24" i="5" s="1"/>
  <c r="AL282" i="5" s="1"/>
  <c r="L22" i="1"/>
  <c r="L22" i="5" s="1"/>
  <c r="AL277" i="5" s="1"/>
  <c r="L24" i="1"/>
  <c r="L24" i="5" s="1"/>
  <c r="AL283" i="5" s="1"/>
  <c r="K20" i="1"/>
  <c r="K20" i="5" s="1"/>
  <c r="AL270" i="5" s="1"/>
  <c r="I19" i="1"/>
  <c r="I19" i="5" s="1"/>
  <c r="AL187" i="5" s="1"/>
  <c r="J21" i="1"/>
  <c r="J21" i="5" s="1"/>
  <c r="AL194" i="5" s="1"/>
  <c r="H20" i="1"/>
  <c r="H20" i="5" s="1"/>
  <c r="AL189" i="5" s="1"/>
  <c r="I20" i="1"/>
  <c r="I20" i="5" s="1"/>
  <c r="AL190" i="5" s="1"/>
  <c r="H22" i="1"/>
  <c r="H22" i="5" s="1"/>
  <c r="AL195" i="5" s="1"/>
  <c r="I22" i="1"/>
  <c r="I22" i="5" s="1"/>
  <c r="AL196" i="5" s="1"/>
  <c r="K22" i="1"/>
  <c r="K22" i="5" s="1"/>
  <c r="AL276" i="5" s="1"/>
  <c r="K25" i="1"/>
  <c r="K25" i="5" s="1"/>
  <c r="AL285" i="5" s="1"/>
  <c r="M25" i="1"/>
  <c r="M25" i="5" s="1"/>
  <c r="AL287" i="5" s="1"/>
  <c r="L25" i="1"/>
  <c r="L25" i="5" s="1"/>
  <c r="AL286" i="5" s="1"/>
  <c r="K23" i="1"/>
  <c r="K23" i="5" s="1"/>
  <c r="AL279" i="5" s="1"/>
  <c r="L11" i="1"/>
  <c r="L11" i="5" s="1"/>
  <c r="AL244" i="5" s="1"/>
  <c r="M11" i="1"/>
  <c r="M11" i="5" s="1"/>
  <c r="AL245" i="5" s="1"/>
  <c r="R12" i="3" l="1"/>
  <c r="C9" i="5"/>
  <c r="AL11" i="5" s="1"/>
  <c r="AK11" i="5" s="1"/>
  <c r="AK12" i="5" s="1"/>
  <c r="AD9" i="5"/>
  <c r="AL728" i="5" s="1"/>
  <c r="F9" i="5"/>
  <c r="AL76" i="5" s="1"/>
  <c r="I18" i="1"/>
  <c r="I18" i="5" s="1"/>
  <c r="AL184" i="5" s="1"/>
  <c r="M22" i="1"/>
  <c r="M22" i="5" s="1"/>
  <c r="AL278" i="5" s="1"/>
  <c r="E9" i="5"/>
  <c r="AL75" i="5" s="1"/>
  <c r="I17" i="1"/>
  <c r="I17" i="5" s="1"/>
  <c r="AL181" i="5" s="1"/>
  <c r="J17" i="1"/>
  <c r="J17" i="5" s="1"/>
  <c r="AL182" i="5" s="1"/>
  <c r="J20" i="1"/>
  <c r="J20" i="5" s="1"/>
  <c r="AL191" i="5" s="1"/>
  <c r="R13" i="3"/>
  <c r="R14" i="3" s="1"/>
  <c r="R15" i="3" s="1"/>
  <c r="AK13" i="5"/>
  <c r="AK14" i="5" s="1"/>
  <c r="AK15" i="5" s="1"/>
  <c r="AK16" i="5" s="1"/>
  <c r="K10" i="1"/>
  <c r="K10" i="5" s="1"/>
  <c r="AL240" i="5" s="1"/>
  <c r="M10" i="1"/>
  <c r="M10" i="5" s="1"/>
  <c r="AL242" i="5" s="1"/>
  <c r="M20" i="1"/>
  <c r="M20" i="5" s="1"/>
  <c r="AL272" i="5" s="1"/>
  <c r="L10" i="1"/>
  <c r="L10" i="5" s="1"/>
  <c r="AL241" i="5" s="1"/>
  <c r="J18" i="1"/>
  <c r="J18" i="5" s="1"/>
  <c r="AL185" i="5" s="1"/>
  <c r="AL26" i="2"/>
  <c r="AL27" i="2" s="1"/>
  <c r="AL35" i="2" l="1"/>
  <c r="AL1" i="2" s="1"/>
  <c r="B40" i="1" s="1"/>
  <c r="R16" i="3"/>
  <c r="R17" i="3" s="1"/>
  <c r="R18" i="3" s="1"/>
  <c r="AK17" i="5"/>
  <c r="B45" i="1" l="1"/>
  <c r="AB45" i="1" s="1"/>
  <c r="B43" i="1"/>
  <c r="AD43" i="1" s="1"/>
  <c r="B38" i="1"/>
  <c r="G38" i="1" s="1"/>
  <c r="B39" i="1"/>
  <c r="X39" i="1" s="1"/>
  <c r="B42" i="1"/>
  <c r="F42" i="1" s="1"/>
  <c r="B44" i="1"/>
  <c r="D44" i="1" s="1"/>
  <c r="B37" i="1"/>
  <c r="T37" i="1" s="1"/>
  <c r="B41" i="1"/>
  <c r="Q41" i="1" s="1"/>
  <c r="B40" i="5"/>
  <c r="F40" i="1"/>
  <c r="AA40" i="1"/>
  <c r="X40" i="1"/>
  <c r="K40" i="1"/>
  <c r="AB40" i="1"/>
  <c r="T40" i="1"/>
  <c r="AC40" i="1"/>
  <c r="D40" i="1"/>
  <c r="D40" i="5" s="1"/>
  <c r="AL69" i="5" s="1"/>
  <c r="U40" i="1"/>
  <c r="Q40" i="1"/>
  <c r="H40" i="1"/>
  <c r="P40" i="1"/>
  <c r="S40" i="1"/>
  <c r="R40" i="1"/>
  <c r="E40" i="1"/>
  <c r="V40" i="1"/>
  <c r="J40" i="1"/>
  <c r="N40" i="1"/>
  <c r="G40" i="1"/>
  <c r="L40" i="1"/>
  <c r="Y40" i="1"/>
  <c r="C40" i="1"/>
  <c r="AD40" i="1"/>
  <c r="O40" i="1"/>
  <c r="Z40" i="1"/>
  <c r="W40" i="1"/>
  <c r="M40" i="1"/>
  <c r="I40" i="1"/>
  <c r="AK18" i="5"/>
  <c r="R19" i="3"/>
  <c r="R20" i="3" s="1"/>
  <c r="R21" i="3" s="1"/>
  <c r="R22" i="3" s="1"/>
  <c r="AA45" i="1" l="1"/>
  <c r="AC41" i="1"/>
  <c r="Q39" i="1"/>
  <c r="N41" i="1"/>
  <c r="S45" i="1"/>
  <c r="P39" i="1"/>
  <c r="AC42" i="1"/>
  <c r="N39" i="1"/>
  <c r="L41" i="1"/>
  <c r="Y39" i="1"/>
  <c r="H41" i="1"/>
  <c r="R45" i="1"/>
  <c r="D39" i="1"/>
  <c r="AD42" i="1"/>
  <c r="M39" i="1"/>
  <c r="AA42" i="1"/>
  <c r="T42" i="1"/>
  <c r="C39" i="1"/>
  <c r="Z39" i="1"/>
  <c r="I42" i="1"/>
  <c r="AB39" i="1"/>
  <c r="H39" i="1"/>
  <c r="B41" i="5"/>
  <c r="W39" i="1"/>
  <c r="O39" i="1"/>
  <c r="G39" i="1"/>
  <c r="X45" i="1"/>
  <c r="F41" i="1"/>
  <c r="G42" i="1"/>
  <c r="E39" i="1"/>
  <c r="J39" i="1"/>
  <c r="E45" i="1"/>
  <c r="W41" i="1"/>
  <c r="U42" i="1"/>
  <c r="K39" i="1"/>
  <c r="AA39" i="1"/>
  <c r="G45" i="1"/>
  <c r="I44" i="1"/>
  <c r="R44" i="1"/>
  <c r="B44" i="5"/>
  <c r="D44" i="5" s="1"/>
  <c r="AL73" i="5" s="1"/>
  <c r="Z42" i="1"/>
  <c r="Z43" i="1"/>
  <c r="X37" i="1"/>
  <c r="G37" i="1"/>
  <c r="D42" i="1"/>
  <c r="N45" i="1"/>
  <c r="D41" i="1"/>
  <c r="D41" i="5" s="1"/>
  <c r="AL70" i="5" s="1"/>
  <c r="I41" i="1"/>
  <c r="C41" i="1"/>
  <c r="T41" i="1"/>
  <c r="J41" i="1"/>
  <c r="O41" i="1"/>
  <c r="V41" i="1"/>
  <c r="S41" i="1"/>
  <c r="V42" i="1"/>
  <c r="B42" i="5"/>
  <c r="I39" i="1"/>
  <c r="AC39" i="1"/>
  <c r="F39" i="1"/>
  <c r="G41" i="1"/>
  <c r="AD41" i="1"/>
  <c r="U41" i="1"/>
  <c r="R41" i="1"/>
  <c r="Y41" i="1"/>
  <c r="M41" i="1"/>
  <c r="X41" i="1"/>
  <c r="K41" i="1"/>
  <c r="P41" i="1"/>
  <c r="AB41" i="1"/>
  <c r="AA41" i="1"/>
  <c r="E41" i="1"/>
  <c r="Z41" i="1"/>
  <c r="Q42" i="1"/>
  <c r="R42" i="1"/>
  <c r="R39" i="1"/>
  <c r="S39" i="1"/>
  <c r="T39" i="1"/>
  <c r="L43" i="1"/>
  <c r="O37" i="1"/>
  <c r="Q44" i="1"/>
  <c r="S44" i="1"/>
  <c r="N44" i="1"/>
  <c r="P44" i="1"/>
  <c r="P43" i="1"/>
  <c r="K43" i="1"/>
  <c r="K44" i="1"/>
  <c r="L44" i="1"/>
  <c r="AA44" i="1"/>
  <c r="Y44" i="1"/>
  <c r="T43" i="1"/>
  <c r="AC44" i="1"/>
  <c r="AD44" i="1"/>
  <c r="H44" i="1"/>
  <c r="E44" i="1"/>
  <c r="AC43" i="1"/>
  <c r="P37" i="1"/>
  <c r="O44" i="1"/>
  <c r="W44" i="1"/>
  <c r="U44" i="1"/>
  <c r="Z44" i="1"/>
  <c r="M43" i="1"/>
  <c r="V37" i="1"/>
  <c r="AB44" i="1"/>
  <c r="X44" i="1"/>
  <c r="V44" i="1"/>
  <c r="F44" i="1"/>
  <c r="B43" i="5"/>
  <c r="J44" i="1"/>
  <c r="M44" i="1"/>
  <c r="C44" i="1"/>
  <c r="D43" i="1"/>
  <c r="Q43" i="1"/>
  <c r="AA37" i="1"/>
  <c r="G44" i="1"/>
  <c r="T44" i="1"/>
  <c r="R43" i="1"/>
  <c r="I43" i="1"/>
  <c r="H37" i="1"/>
  <c r="X43" i="1"/>
  <c r="W43" i="1"/>
  <c r="AB43" i="1"/>
  <c r="C43" i="1"/>
  <c r="B38" i="5"/>
  <c r="Y38" i="1"/>
  <c r="Q38" i="1"/>
  <c r="M37" i="1"/>
  <c r="D37" i="1"/>
  <c r="AA43" i="1"/>
  <c r="J43" i="1"/>
  <c r="Y43" i="1"/>
  <c r="M38" i="1"/>
  <c r="I38" i="1"/>
  <c r="E37" i="1"/>
  <c r="B37" i="5"/>
  <c r="AD39" i="1"/>
  <c r="U39" i="1"/>
  <c r="N43" i="1"/>
  <c r="U43" i="1"/>
  <c r="H43" i="1"/>
  <c r="AC38" i="1"/>
  <c r="P38" i="1"/>
  <c r="AB37" i="1"/>
  <c r="G43" i="1"/>
  <c r="V43" i="1"/>
  <c r="E43" i="1"/>
  <c r="Z38" i="1"/>
  <c r="J38" i="1"/>
  <c r="AB38" i="1"/>
  <c r="D38" i="1"/>
  <c r="O38" i="1"/>
  <c r="X38" i="1"/>
  <c r="Z37" i="1"/>
  <c r="J37" i="1"/>
  <c r="L39" i="1"/>
  <c r="V39" i="1"/>
  <c r="B39" i="5"/>
  <c r="S43" i="1"/>
  <c r="F43" i="1"/>
  <c r="O43" i="1"/>
  <c r="AA38" i="1"/>
  <c r="R38" i="1"/>
  <c r="AB42" i="1"/>
  <c r="O42" i="1"/>
  <c r="L42" i="1"/>
  <c r="Y42" i="1"/>
  <c r="Q37" i="1"/>
  <c r="L37" i="1"/>
  <c r="K37" i="1"/>
  <c r="L45" i="1"/>
  <c r="F45" i="1"/>
  <c r="H45" i="1"/>
  <c r="Y45" i="1"/>
  <c r="F38" i="1"/>
  <c r="E38" i="1"/>
  <c r="U38" i="1"/>
  <c r="Q45" i="1"/>
  <c r="C45" i="1"/>
  <c r="W45" i="1"/>
  <c r="B45" i="5"/>
  <c r="M42" i="1"/>
  <c r="N42" i="1"/>
  <c r="W42" i="1"/>
  <c r="AC37" i="1"/>
  <c r="S37" i="1"/>
  <c r="R37" i="1"/>
  <c r="C37" i="1"/>
  <c r="J45" i="1"/>
  <c r="O45" i="1"/>
  <c r="D45" i="1"/>
  <c r="U45" i="1"/>
  <c r="T38" i="1"/>
  <c r="K38" i="1"/>
  <c r="AD38" i="1"/>
  <c r="X42" i="1"/>
  <c r="K42" i="1"/>
  <c r="S42" i="1"/>
  <c r="I37" i="1"/>
  <c r="Y37" i="1"/>
  <c r="AD37" i="1"/>
  <c r="U37" i="1"/>
  <c r="Z45" i="1"/>
  <c r="V45" i="1"/>
  <c r="P45" i="1"/>
  <c r="C38" i="1"/>
  <c r="N38" i="1"/>
  <c r="S38" i="1"/>
  <c r="L38" i="1"/>
  <c r="J42" i="1"/>
  <c r="P42" i="1"/>
  <c r="AD45" i="1"/>
  <c r="K45" i="1"/>
  <c r="M45" i="1"/>
  <c r="C42" i="1"/>
  <c r="E42" i="1"/>
  <c r="H42" i="1"/>
  <c r="F37" i="1"/>
  <c r="N37" i="1"/>
  <c r="W37" i="1"/>
  <c r="T45" i="1"/>
  <c r="I45" i="1"/>
  <c r="AC45" i="1"/>
  <c r="H38" i="1"/>
  <c r="W38" i="1"/>
  <c r="V38" i="1"/>
  <c r="AK19" i="5"/>
  <c r="AK20" i="5" s="1"/>
  <c r="R23" i="3"/>
  <c r="R24" i="3" s="1"/>
  <c r="R25" i="3" s="1"/>
  <c r="R26" i="3" s="1"/>
  <c r="R27" i="3" s="1"/>
  <c r="D37" i="5" l="1"/>
  <c r="AL66" i="5" s="1"/>
  <c r="D39" i="5"/>
  <c r="AL68" i="5" s="1"/>
  <c r="D38" i="5"/>
  <c r="AL67" i="5" s="1"/>
  <c r="D42" i="5"/>
  <c r="AL71" i="5" s="1"/>
  <c r="D45" i="5"/>
  <c r="AL74" i="5" s="1"/>
  <c r="D43" i="5"/>
  <c r="AL72" i="5" s="1"/>
  <c r="AK21" i="5"/>
  <c r="AK22" i="5" s="1"/>
  <c r="R28" i="3"/>
  <c r="R29" i="3" s="1"/>
  <c r="R30" i="3" s="1"/>
  <c r="R31" i="3" s="1"/>
  <c r="R32" i="3" s="1"/>
  <c r="R33" i="3" s="1"/>
  <c r="R34" i="3" s="1"/>
  <c r="R35" i="3" s="1"/>
  <c r="R36" i="3" s="1"/>
  <c r="R37" i="3" s="1"/>
  <c r="R10" i="3" s="1"/>
  <c r="AK23" i="5" l="1"/>
  <c r="AK24" i="5" s="1"/>
  <c r="AK25" i="5" s="1"/>
  <c r="H35" i="3"/>
  <c r="H15" i="3"/>
  <c r="H29" i="3"/>
  <c r="H17" i="3"/>
  <c r="H36" i="3"/>
  <c r="H34" i="3"/>
  <c r="H24" i="3"/>
  <c r="H19" i="3"/>
  <c r="H32" i="3"/>
  <c r="H27" i="3"/>
  <c r="H23" i="3"/>
  <c r="H37" i="3"/>
  <c r="H25" i="3"/>
  <c r="H31" i="3"/>
  <c r="H14" i="3"/>
  <c r="H33" i="3"/>
  <c r="H20" i="3"/>
  <c r="H22" i="3"/>
  <c r="H18" i="3"/>
  <c r="H28" i="3"/>
  <c r="H30" i="3"/>
  <c r="H26" i="3"/>
  <c r="H16" i="3"/>
  <c r="H13" i="3"/>
  <c r="H21" i="3"/>
  <c r="AG20" i="3" l="1"/>
  <c r="K20" i="3"/>
  <c r="AJ20" i="3" s="1"/>
  <c r="J20" i="3"/>
  <c r="AI20" i="3" s="1"/>
  <c r="I20" i="3"/>
  <c r="AH20" i="3" s="1"/>
  <c r="AG13" i="3"/>
  <c r="K13" i="3"/>
  <c r="AJ13" i="3" s="1"/>
  <c r="I13" i="3"/>
  <c r="J13" i="3"/>
  <c r="AI13" i="3" s="1"/>
  <c r="AG33" i="3"/>
  <c r="J33" i="3"/>
  <c r="AI33" i="3" s="1"/>
  <c r="I33" i="3"/>
  <c r="AH33" i="3" s="1"/>
  <c r="K33" i="3"/>
  <c r="AJ33" i="3" s="1"/>
  <c r="AG16" i="3"/>
  <c r="K16" i="3"/>
  <c r="AJ16" i="3" s="1"/>
  <c r="J16" i="3"/>
  <c r="AI16" i="3" s="1"/>
  <c r="I16" i="3"/>
  <c r="AH16" i="3" s="1"/>
  <c r="AG14" i="3"/>
  <c r="I14" i="3"/>
  <c r="AH14" i="3" s="1"/>
  <c r="K14" i="3"/>
  <c r="AJ14" i="3" s="1"/>
  <c r="J14" i="3"/>
  <c r="AI14" i="3" s="1"/>
  <c r="AG24" i="3"/>
  <c r="K24" i="3"/>
  <c r="AJ24" i="3" s="1"/>
  <c r="J24" i="3"/>
  <c r="AI24" i="3" s="1"/>
  <c r="I24" i="3"/>
  <c r="AH24" i="3" s="1"/>
  <c r="AG26" i="3"/>
  <c r="I26" i="3"/>
  <c r="AH26" i="3" s="1"/>
  <c r="J26" i="3"/>
  <c r="AI26" i="3" s="1"/>
  <c r="K26" i="3"/>
  <c r="AJ26" i="3" s="1"/>
  <c r="AG31" i="3"/>
  <c r="I31" i="3"/>
  <c r="AH31" i="3" s="1"/>
  <c r="K31" i="3"/>
  <c r="AJ31" i="3" s="1"/>
  <c r="J31" i="3"/>
  <c r="AI31" i="3" s="1"/>
  <c r="AG34" i="3"/>
  <c r="J34" i="3"/>
  <c r="AI34" i="3" s="1"/>
  <c r="K34" i="3"/>
  <c r="AJ34" i="3" s="1"/>
  <c r="I34" i="3"/>
  <c r="AH34" i="3" s="1"/>
  <c r="AG21" i="3"/>
  <c r="J21" i="3"/>
  <c r="AI21" i="3" s="1"/>
  <c r="I21" i="3"/>
  <c r="AH21" i="3" s="1"/>
  <c r="K21" i="3"/>
  <c r="AJ21" i="3" s="1"/>
  <c r="AG32" i="3"/>
  <c r="I32" i="3"/>
  <c r="AH32" i="3" s="1"/>
  <c r="K32" i="3"/>
  <c r="AJ32" i="3" s="1"/>
  <c r="J32" i="3"/>
  <c r="AI32" i="3" s="1"/>
  <c r="AG35" i="3"/>
  <c r="K35" i="3"/>
  <c r="AJ35" i="3" s="1"/>
  <c r="I35" i="3"/>
  <c r="AH35" i="3" s="1"/>
  <c r="J35" i="3"/>
  <c r="AI35" i="3" s="1"/>
  <c r="AG19" i="3"/>
  <c r="I19" i="3"/>
  <c r="AH19" i="3" s="1"/>
  <c r="K19" i="3"/>
  <c r="AJ19" i="3" s="1"/>
  <c r="J19" i="3"/>
  <c r="AI19" i="3" s="1"/>
  <c r="AG30" i="3"/>
  <c r="J30" i="3"/>
  <c r="AI30" i="3" s="1"/>
  <c r="I30" i="3"/>
  <c r="AH30" i="3" s="1"/>
  <c r="K30" i="3"/>
  <c r="AJ30" i="3" s="1"/>
  <c r="AG25" i="3"/>
  <c r="J25" i="3"/>
  <c r="AI25" i="3" s="1"/>
  <c r="I25" i="3"/>
  <c r="AH25" i="3" s="1"/>
  <c r="K25" i="3"/>
  <c r="AJ25" i="3" s="1"/>
  <c r="AG36" i="3"/>
  <c r="I36" i="3"/>
  <c r="AH36" i="3" s="1"/>
  <c r="K36" i="3"/>
  <c r="AJ36" i="3" s="1"/>
  <c r="J36" i="3"/>
  <c r="AI36" i="3" s="1"/>
  <c r="AG28" i="3"/>
  <c r="I28" i="3"/>
  <c r="AH28" i="3" s="1"/>
  <c r="J28" i="3"/>
  <c r="AI28" i="3" s="1"/>
  <c r="K28" i="3"/>
  <c r="AJ28" i="3" s="1"/>
  <c r="AG37" i="3"/>
  <c r="J37" i="3"/>
  <c r="AI37" i="3" s="1"/>
  <c r="K37" i="3"/>
  <c r="AJ37" i="3" s="1"/>
  <c r="I37" i="3"/>
  <c r="AH37" i="3" s="1"/>
  <c r="AG17" i="3"/>
  <c r="J17" i="3"/>
  <c r="AI17" i="3" s="1"/>
  <c r="I17" i="3"/>
  <c r="AH17" i="3" s="1"/>
  <c r="K17" i="3"/>
  <c r="AJ17" i="3" s="1"/>
  <c r="AG18" i="3"/>
  <c r="K18" i="3"/>
  <c r="AJ18" i="3" s="1"/>
  <c r="J18" i="3"/>
  <c r="AI18" i="3" s="1"/>
  <c r="I18" i="3"/>
  <c r="AH18" i="3" s="1"/>
  <c r="AG23" i="3"/>
  <c r="I23" i="3"/>
  <c r="AH23" i="3" s="1"/>
  <c r="K23" i="3"/>
  <c r="AJ23" i="3" s="1"/>
  <c r="J23" i="3"/>
  <c r="AI23" i="3" s="1"/>
  <c r="AG29" i="3"/>
  <c r="I29" i="3"/>
  <c r="AH29" i="3" s="1"/>
  <c r="J29" i="3"/>
  <c r="AI29" i="3" s="1"/>
  <c r="K29" i="3"/>
  <c r="AJ29" i="3" s="1"/>
  <c r="AG22" i="3"/>
  <c r="K22" i="3"/>
  <c r="AJ22" i="3" s="1"/>
  <c r="I22" i="3"/>
  <c r="AH22" i="3" s="1"/>
  <c r="J22" i="3"/>
  <c r="AI22" i="3" s="1"/>
  <c r="AG27" i="3"/>
  <c r="J27" i="3"/>
  <c r="AI27" i="3" s="1"/>
  <c r="K27" i="3"/>
  <c r="AJ27" i="3" s="1"/>
  <c r="I27" i="3"/>
  <c r="AH27" i="3" s="1"/>
  <c r="AG15" i="3"/>
  <c r="I15" i="3"/>
  <c r="AH15" i="3" s="1"/>
  <c r="J15" i="3"/>
  <c r="AI15" i="3" s="1"/>
  <c r="K15" i="3"/>
  <c r="AJ15" i="3" s="1"/>
  <c r="AK26" i="5"/>
  <c r="AK27" i="5" s="1"/>
  <c r="AK28" i="5" s="1"/>
  <c r="Q67" i="2"/>
  <c r="Q45" i="2"/>
  <c r="R68" i="2"/>
  <c r="R70" i="2"/>
  <c r="R62" i="2"/>
  <c r="S67" i="2"/>
  <c r="Q68" i="2"/>
  <c r="Q70" i="2"/>
  <c r="R67" i="2"/>
  <c r="S70" i="2"/>
  <c r="R66" i="2"/>
  <c r="Q62" i="2"/>
  <c r="S54" i="2"/>
  <c r="S65" i="2"/>
  <c r="R59" i="2"/>
  <c r="Q66" i="2"/>
  <c r="R53" i="2"/>
  <c r="Q65" i="2"/>
  <c r="S61" i="2"/>
  <c r="Q63" i="2"/>
  <c r="Q64" i="2"/>
  <c r="S66" i="2"/>
  <c r="S69" i="2"/>
  <c r="R61" i="2"/>
  <c r="S49" i="2"/>
  <c r="R69" i="2"/>
  <c r="S45" i="2"/>
  <c r="R64" i="2"/>
  <c r="S57" i="2"/>
  <c r="Q69" i="2"/>
  <c r="R45" i="2"/>
  <c r="S68" i="2"/>
  <c r="AL14" i="3" l="1"/>
  <c r="AL20" i="3"/>
  <c r="AK19" i="3"/>
  <c r="Q46" i="2"/>
  <c r="AL17" i="3"/>
  <c r="AL26" i="3"/>
  <c r="S58" i="2"/>
  <c r="Q54" i="2"/>
  <c r="R52" i="2"/>
  <c r="S50" i="2"/>
  <c r="R54" i="2"/>
  <c r="AM19" i="3"/>
  <c r="AM24" i="3"/>
  <c r="AL23" i="3"/>
  <c r="AM33" i="3"/>
  <c r="AM22" i="3"/>
  <c r="AL16" i="3"/>
  <c r="AM13" i="3"/>
  <c r="AL15" i="3"/>
  <c r="AL24" i="3"/>
  <c r="AK21" i="3"/>
  <c r="AM21" i="3"/>
  <c r="AL22" i="3"/>
  <c r="AL19" i="3"/>
  <c r="AM20" i="3"/>
  <c r="AK18" i="3"/>
  <c r="AK35" i="3"/>
  <c r="AK23" i="3"/>
  <c r="AK17" i="3"/>
  <c r="AK25" i="3"/>
  <c r="AK14" i="3"/>
  <c r="AM17" i="3"/>
  <c r="AK16" i="3"/>
  <c r="AL30" i="3"/>
  <c r="AK31" i="3"/>
  <c r="Q47" i="2"/>
  <c r="W11" i="1" s="1"/>
  <c r="W11" i="5" s="1"/>
  <c r="AL567" i="5" s="1"/>
  <c r="AL21" i="3"/>
  <c r="AK22" i="3"/>
  <c r="AL13" i="3"/>
  <c r="AK24" i="3"/>
  <c r="AK28" i="3"/>
  <c r="AL25" i="3"/>
  <c r="AK26" i="3"/>
  <c r="AM15" i="3"/>
  <c r="AM14" i="3"/>
  <c r="AK20" i="3"/>
  <c r="AL18" i="3"/>
  <c r="AK15" i="3"/>
  <c r="AM18" i="3"/>
  <c r="AK27" i="3"/>
  <c r="AM29" i="3"/>
  <c r="AK37" i="3"/>
  <c r="AL36" i="3"/>
  <c r="AM30" i="3"/>
  <c r="AL35" i="3"/>
  <c r="AM16" i="3"/>
  <c r="AM27" i="3"/>
  <c r="AM37" i="3"/>
  <c r="AM36" i="3"/>
  <c r="AK30" i="3"/>
  <c r="AM28" i="3"/>
  <c r="AM25" i="3"/>
  <c r="AM26" i="3"/>
  <c r="AM23" i="3"/>
  <c r="R47" i="2"/>
  <c r="S47" i="2"/>
  <c r="Q48" i="2"/>
  <c r="H12" i="1" s="1"/>
  <c r="H12" i="5" s="1"/>
  <c r="AL165" i="5" s="1"/>
  <c r="S46" i="2"/>
  <c r="R48" i="2"/>
  <c r="AA12" i="1" s="1"/>
  <c r="AA12" i="5" s="1"/>
  <c r="AL652" i="5" s="1"/>
  <c r="AK652" i="5" s="1"/>
  <c r="R56" i="2"/>
  <c r="R51" i="2"/>
  <c r="R50" i="2"/>
  <c r="AL31" i="3"/>
  <c r="AM31" i="3"/>
  <c r="AL27" i="3"/>
  <c r="AK29" i="3"/>
  <c r="AL37" i="3"/>
  <c r="AK36" i="3"/>
  <c r="AM35" i="3"/>
  <c r="AL32" i="3"/>
  <c r="AK34" i="3"/>
  <c r="AL28" i="3"/>
  <c r="AM32" i="3"/>
  <c r="AM34" i="3"/>
  <c r="AK33" i="3"/>
  <c r="AK32" i="3"/>
  <c r="AL34" i="3"/>
  <c r="AL33" i="3"/>
  <c r="Q49" i="2"/>
  <c r="Q53" i="2"/>
  <c r="X17" i="1" s="1"/>
  <c r="X17" i="5" s="1"/>
  <c r="AL586" i="5" s="1"/>
  <c r="Q57" i="2"/>
  <c r="Q55" i="2"/>
  <c r="Y19" i="1" s="1"/>
  <c r="Y19" i="5" s="1"/>
  <c r="AL593" i="5" s="1"/>
  <c r="S53" i="2"/>
  <c r="R60" i="2"/>
  <c r="AL29" i="3"/>
  <c r="R58" i="2"/>
  <c r="Q56" i="2"/>
  <c r="S52" i="2"/>
  <c r="S60" i="2"/>
  <c r="Q60" i="2"/>
  <c r="R49" i="2"/>
  <c r="AA13" i="1"/>
  <c r="AA13" i="5" s="1"/>
  <c r="AL655" i="5" s="1"/>
  <c r="AK655" i="5" s="1"/>
  <c r="Z13" i="1"/>
  <c r="Z13" i="5" s="1"/>
  <c r="AL654" i="5" s="1"/>
  <c r="AK654" i="5" s="1"/>
  <c r="AB13" i="1"/>
  <c r="AB13" i="5" s="1"/>
  <c r="AL656" i="5" s="1"/>
  <c r="AK656" i="5" s="1"/>
  <c r="Q59" i="2"/>
  <c r="S59" i="2"/>
  <c r="AH13" i="3"/>
  <c r="AK13" i="3" s="1"/>
  <c r="L13" i="3"/>
  <c r="R46" i="2"/>
  <c r="AA10" i="1" s="1"/>
  <c r="AA10" i="5" s="1"/>
  <c r="AL646" i="5" s="1"/>
  <c r="AK646" i="5" s="1"/>
  <c r="Q52" i="2"/>
  <c r="Q58" i="2"/>
  <c r="S56" i="2"/>
  <c r="S63" i="2"/>
  <c r="S64" i="2"/>
  <c r="Z28" i="1" s="1"/>
  <c r="Z28" i="5" s="1"/>
  <c r="AL699" i="5" s="1"/>
  <c r="AK699" i="5" s="1"/>
  <c r="S48" i="2"/>
  <c r="Q61" i="2"/>
  <c r="S51" i="2"/>
  <c r="R55" i="2"/>
  <c r="S55" i="2"/>
  <c r="R65" i="2"/>
  <c r="R63" i="2"/>
  <c r="Q50" i="2"/>
  <c r="T14" i="1" s="1"/>
  <c r="T14" i="5" s="1"/>
  <c r="AL495" i="5" s="1"/>
  <c r="S62" i="2"/>
  <c r="R57" i="2"/>
  <c r="AB21" i="1" s="1"/>
  <c r="AB21" i="5" s="1"/>
  <c r="AL680" i="5" s="1"/>
  <c r="AK680" i="5" s="1"/>
  <c r="Q51" i="2"/>
  <c r="I15" i="1" s="1"/>
  <c r="I15" i="5" s="1"/>
  <c r="AL175" i="5" s="1"/>
  <c r="AB25" i="1"/>
  <c r="AB25" i="5" s="1"/>
  <c r="AL692" i="5" s="1"/>
  <c r="AK692" i="5" s="1"/>
  <c r="AA25" i="1"/>
  <c r="AA25" i="5" s="1"/>
  <c r="AL691" i="5" s="1"/>
  <c r="AK691" i="5" s="1"/>
  <c r="Z25" i="1"/>
  <c r="Z25" i="5" s="1"/>
  <c r="AL690" i="5" s="1"/>
  <c r="AK690" i="5" s="1"/>
  <c r="AA28" i="1"/>
  <c r="AA28" i="5" s="1"/>
  <c r="AL700" i="5" s="1"/>
  <c r="AK700" i="5" s="1"/>
  <c r="AB17" i="1"/>
  <c r="AB17" i="5" s="1"/>
  <c r="AL668" i="5" s="1"/>
  <c r="AK668" i="5" s="1"/>
  <c r="Z17" i="1"/>
  <c r="Z17" i="5" s="1"/>
  <c r="AL666" i="5" s="1"/>
  <c r="AK666" i="5" s="1"/>
  <c r="AA17" i="1"/>
  <c r="AA17" i="5" s="1"/>
  <c r="AL667" i="5" s="1"/>
  <c r="AK667" i="5" s="1"/>
  <c r="AB20" i="1"/>
  <c r="AB20" i="5" s="1"/>
  <c r="AL677" i="5" s="1"/>
  <c r="AK677" i="5" s="1"/>
  <c r="Z20" i="1"/>
  <c r="Z20" i="5" s="1"/>
  <c r="AL675" i="5" s="1"/>
  <c r="AK675" i="5" s="1"/>
  <c r="AA20" i="1"/>
  <c r="AA20" i="5" s="1"/>
  <c r="AL676" i="5" s="1"/>
  <c r="AK676" i="5" s="1"/>
  <c r="AA26" i="1"/>
  <c r="AA26" i="5" s="1"/>
  <c r="AL694" i="5" s="1"/>
  <c r="AK694" i="5" s="1"/>
  <c r="AB26" i="1"/>
  <c r="AB26" i="5" s="1"/>
  <c r="AL695" i="5" s="1"/>
  <c r="AK695" i="5" s="1"/>
  <c r="Z26" i="1"/>
  <c r="Z26" i="5" s="1"/>
  <c r="AL693" i="5" s="1"/>
  <c r="AK693" i="5" s="1"/>
  <c r="AB27" i="1"/>
  <c r="AB27" i="5" s="1"/>
  <c r="AL698" i="5" s="1"/>
  <c r="AK698" i="5" s="1"/>
  <c r="AA27" i="1"/>
  <c r="AA27" i="5" s="1"/>
  <c r="AL697" i="5" s="1"/>
  <c r="AK697" i="5" s="1"/>
  <c r="Z27" i="1"/>
  <c r="Z27" i="5" s="1"/>
  <c r="AL696" i="5" s="1"/>
  <c r="AK696" i="5" s="1"/>
  <c r="AB29" i="1"/>
  <c r="AB29" i="5" s="1"/>
  <c r="AL704" i="5" s="1"/>
  <c r="AK704" i="5" s="1"/>
  <c r="AA29" i="1"/>
  <c r="AA29" i="5" s="1"/>
  <c r="AL703" i="5" s="1"/>
  <c r="AK703" i="5" s="1"/>
  <c r="Z29" i="1"/>
  <c r="Z29" i="5" s="1"/>
  <c r="AL702" i="5" s="1"/>
  <c r="AK702" i="5" s="1"/>
  <c r="AA14" i="1"/>
  <c r="AA14" i="5" s="1"/>
  <c r="AL658" i="5" s="1"/>
  <c r="Z14" i="1"/>
  <c r="Z14" i="5" s="1"/>
  <c r="AL657" i="5" s="1"/>
  <c r="AB14" i="1"/>
  <c r="AB14" i="5" s="1"/>
  <c r="AL659" i="5" s="1"/>
  <c r="Z15" i="1"/>
  <c r="Z15" i="5" s="1"/>
  <c r="AL660" i="5" s="1"/>
  <c r="AA15" i="1"/>
  <c r="AA15" i="5" s="1"/>
  <c r="AL661" i="5" s="1"/>
  <c r="AB15" i="1"/>
  <c r="AB15" i="5" s="1"/>
  <c r="AL662" i="5" s="1"/>
  <c r="AB11" i="1"/>
  <c r="AB11" i="5" s="1"/>
  <c r="AL650" i="5" s="1"/>
  <c r="AK650" i="5" s="1"/>
  <c r="Z11" i="1"/>
  <c r="Z11" i="5" s="1"/>
  <c r="AL648" i="5" s="1"/>
  <c r="AK648" i="5" s="1"/>
  <c r="AA11" i="1"/>
  <c r="AA11" i="5" s="1"/>
  <c r="AL649" i="5" s="1"/>
  <c r="AK649" i="5" s="1"/>
  <c r="AB18" i="1"/>
  <c r="AB18" i="5" s="1"/>
  <c r="AL671" i="5" s="1"/>
  <c r="AA18" i="1"/>
  <c r="AA18" i="5" s="1"/>
  <c r="AL670" i="5" s="1"/>
  <c r="Z18" i="1"/>
  <c r="Z18" i="5" s="1"/>
  <c r="AL669" i="5" s="1"/>
  <c r="Z24" i="1"/>
  <c r="Z24" i="5" s="1"/>
  <c r="AL687" i="5" s="1"/>
  <c r="AB24" i="1"/>
  <c r="AB24" i="5" s="1"/>
  <c r="AL689" i="5" s="1"/>
  <c r="AA24" i="1"/>
  <c r="AA24" i="5" s="1"/>
  <c r="AL688" i="5" s="1"/>
  <c r="AB16" i="1"/>
  <c r="AB16" i="5" s="1"/>
  <c r="AL665" i="5" s="1"/>
  <c r="AK665" i="5" s="1"/>
  <c r="Z16" i="1"/>
  <c r="Z16" i="5" s="1"/>
  <c r="AL663" i="5" s="1"/>
  <c r="AK663" i="5" s="1"/>
  <c r="AA16" i="1"/>
  <c r="AA16" i="5" s="1"/>
  <c r="AL664" i="5" s="1"/>
  <c r="AK664" i="5" s="1"/>
  <c r="AA19" i="1"/>
  <c r="AA19" i="5" s="1"/>
  <c r="AL673" i="5" s="1"/>
  <c r="Z19" i="1"/>
  <c r="Z19" i="5" s="1"/>
  <c r="AL672" i="5" s="1"/>
  <c r="AB19" i="1"/>
  <c r="AB19" i="5" s="1"/>
  <c r="AL674" i="5" s="1"/>
  <c r="AB22" i="1"/>
  <c r="AB22" i="5" s="1"/>
  <c r="AL683" i="5" s="1"/>
  <c r="AA22" i="1"/>
  <c r="AA22" i="5" s="1"/>
  <c r="AL682" i="5" s="1"/>
  <c r="Z22" i="1"/>
  <c r="Z22" i="5" s="1"/>
  <c r="AL681" i="5" s="1"/>
  <c r="AA23" i="1"/>
  <c r="AA23" i="5" s="1"/>
  <c r="AL685" i="5" s="1"/>
  <c r="Z23" i="1"/>
  <c r="Z23" i="5" s="1"/>
  <c r="AL684" i="5" s="1"/>
  <c r="AB23" i="1"/>
  <c r="AB23" i="5" s="1"/>
  <c r="AL686" i="5" s="1"/>
  <c r="J12" i="1"/>
  <c r="J12" i="5" s="1"/>
  <c r="AL167" i="5" s="1"/>
  <c r="I12" i="1"/>
  <c r="I12" i="5" s="1"/>
  <c r="AL166" i="5" s="1"/>
  <c r="H14" i="1"/>
  <c r="H14" i="5" s="1"/>
  <c r="AL171" i="5" s="1"/>
  <c r="I14" i="1"/>
  <c r="I14" i="5" s="1"/>
  <c r="AL172" i="5" s="1"/>
  <c r="J14" i="1"/>
  <c r="J14" i="5" s="1"/>
  <c r="AL173" i="5" s="1"/>
  <c r="J9" i="1"/>
  <c r="J9" i="5" s="1"/>
  <c r="AL158" i="5" s="1"/>
  <c r="AK158" i="5" s="1"/>
  <c r="I9" i="1"/>
  <c r="I9" i="5" s="1"/>
  <c r="AL157" i="5" s="1"/>
  <c r="AK157" i="5" s="1"/>
  <c r="H9" i="1"/>
  <c r="H9" i="5" s="1"/>
  <c r="AL156" i="5" s="1"/>
  <c r="AK156" i="5" s="1"/>
  <c r="H15" i="1"/>
  <c r="H15" i="5" s="1"/>
  <c r="AL174" i="5" s="1"/>
  <c r="J15" i="1"/>
  <c r="J15" i="5" s="1"/>
  <c r="AL176" i="5" s="1"/>
  <c r="I13" i="1"/>
  <c r="I13" i="5" s="1"/>
  <c r="AL169" i="5" s="1"/>
  <c r="H13" i="1"/>
  <c r="H13" i="5" s="1"/>
  <c r="AL168" i="5" s="1"/>
  <c r="J13" i="1"/>
  <c r="J13" i="5" s="1"/>
  <c r="AL170" i="5" s="1"/>
  <c r="H10" i="1"/>
  <c r="H10" i="5" s="1"/>
  <c r="AL159" i="5" s="1"/>
  <c r="I10" i="1"/>
  <c r="I10" i="5" s="1"/>
  <c r="AL160" i="5" s="1"/>
  <c r="J10" i="1"/>
  <c r="J10" i="5" s="1"/>
  <c r="AL161" i="5" s="1"/>
  <c r="I11" i="1"/>
  <c r="I11" i="5" s="1"/>
  <c r="AL163" i="5" s="1"/>
  <c r="H11" i="1"/>
  <c r="H11" i="5" s="1"/>
  <c r="AL162" i="5" s="1"/>
  <c r="J11" i="1"/>
  <c r="J11" i="5" s="1"/>
  <c r="AL164" i="5" s="1"/>
  <c r="S12" i="1"/>
  <c r="S12" i="5" s="1"/>
  <c r="AL410" i="5" s="1"/>
  <c r="R12" i="1"/>
  <c r="R12" i="5" s="1"/>
  <c r="AL409" i="5" s="1"/>
  <c r="Q12" i="1"/>
  <c r="Q12" i="5" s="1"/>
  <c r="AL408" i="5" s="1"/>
  <c r="AK29" i="5"/>
  <c r="AK30" i="5" s="1"/>
  <c r="AK31" i="5" s="1"/>
  <c r="AK32" i="5" s="1"/>
  <c r="AK33" i="5" s="1"/>
  <c r="AK34" i="5" s="1"/>
  <c r="AK35" i="5" s="1"/>
  <c r="AK36" i="5" s="1"/>
  <c r="AK37" i="5" s="1"/>
  <c r="AK38" i="5" s="1"/>
  <c r="AK39" i="5" s="1"/>
  <c r="AK40" i="5" s="1"/>
  <c r="W13" i="1"/>
  <c r="W13" i="5" s="1"/>
  <c r="AL573" i="5" s="1"/>
  <c r="AK573" i="5" s="1"/>
  <c r="Y13" i="1"/>
  <c r="Y13" i="5" s="1"/>
  <c r="AL575" i="5" s="1"/>
  <c r="AK575" i="5" s="1"/>
  <c r="X13" i="1"/>
  <c r="X13" i="5" s="1"/>
  <c r="AL574" i="5" s="1"/>
  <c r="AK574" i="5" s="1"/>
  <c r="S10" i="1"/>
  <c r="S10" i="5" s="1"/>
  <c r="AL404" i="5" s="1"/>
  <c r="Q10" i="1"/>
  <c r="Q10" i="5" s="1"/>
  <c r="AL402" i="5" s="1"/>
  <c r="R10" i="1"/>
  <c r="R10" i="5" s="1"/>
  <c r="AL403" i="5" s="1"/>
  <c r="S11" i="1"/>
  <c r="S11" i="5" s="1"/>
  <c r="AL407" i="5" s="1"/>
  <c r="Q11" i="1"/>
  <c r="Q11" i="5" s="1"/>
  <c r="AL405" i="5" s="1"/>
  <c r="R11" i="1"/>
  <c r="R11" i="5" s="1"/>
  <c r="AL406" i="5" s="1"/>
  <c r="Q16" i="1"/>
  <c r="Q16" i="5" s="1"/>
  <c r="AL420" i="5" s="1"/>
  <c r="S16" i="1"/>
  <c r="S16" i="5" s="1"/>
  <c r="AL422" i="5" s="1"/>
  <c r="Q21" i="1"/>
  <c r="Q21" i="5" s="1"/>
  <c r="AL435" i="5" s="1"/>
  <c r="S21" i="1"/>
  <c r="S21" i="5" s="1"/>
  <c r="AL437" i="5" s="1"/>
  <c r="R21" i="1"/>
  <c r="R21" i="5" s="1"/>
  <c r="AL436" i="5" s="1"/>
  <c r="S19" i="1"/>
  <c r="S19" i="5" s="1"/>
  <c r="AL431" i="5" s="1"/>
  <c r="R19" i="1"/>
  <c r="R19" i="5" s="1"/>
  <c r="AL430" i="5" s="1"/>
  <c r="Q19" i="1"/>
  <c r="Q19" i="5" s="1"/>
  <c r="AL429" i="5" s="1"/>
  <c r="R22" i="1"/>
  <c r="R22" i="5" s="1"/>
  <c r="AL439" i="5" s="1"/>
  <c r="S22" i="1"/>
  <c r="S22" i="5" s="1"/>
  <c r="AL440" i="5" s="1"/>
  <c r="Q22" i="1"/>
  <c r="Q22" i="5" s="1"/>
  <c r="AL438" i="5" s="1"/>
  <c r="U13" i="1"/>
  <c r="U13" i="5" s="1"/>
  <c r="AL493" i="5" s="1"/>
  <c r="V13" i="1"/>
  <c r="V13" i="5" s="1"/>
  <c r="AL494" i="5" s="1"/>
  <c r="T13" i="1"/>
  <c r="T13" i="5" s="1"/>
  <c r="AL492" i="5" s="1"/>
  <c r="R24" i="1"/>
  <c r="R24" i="5" s="1"/>
  <c r="AL445" i="5" s="1"/>
  <c r="Q24" i="1"/>
  <c r="Q24" i="5" s="1"/>
  <c r="AL444" i="5" s="1"/>
  <c r="S24" i="1"/>
  <c r="S24" i="5" s="1"/>
  <c r="AL446" i="5" s="1"/>
  <c r="R25" i="1"/>
  <c r="R25" i="5" s="1"/>
  <c r="AL448" i="5" s="1"/>
  <c r="Q25" i="1"/>
  <c r="Q25" i="5" s="1"/>
  <c r="AL447" i="5" s="1"/>
  <c r="S25" i="1"/>
  <c r="S25" i="5" s="1"/>
  <c r="AL449" i="5" s="1"/>
  <c r="S23" i="1"/>
  <c r="S23" i="5" s="1"/>
  <c r="AL443" i="5" s="1"/>
  <c r="R23" i="1"/>
  <c r="R23" i="5" s="1"/>
  <c r="AL442" i="5" s="1"/>
  <c r="Q23" i="1"/>
  <c r="Q23" i="5" s="1"/>
  <c r="AL441" i="5" s="1"/>
  <c r="Q20" i="1"/>
  <c r="Q20" i="5" s="1"/>
  <c r="AL432" i="5" s="1"/>
  <c r="S20" i="1"/>
  <c r="S20" i="5" s="1"/>
  <c r="AL434" i="5" s="1"/>
  <c r="R20" i="1"/>
  <c r="R20" i="5" s="1"/>
  <c r="AL433" i="5" s="1"/>
  <c r="Q17" i="1"/>
  <c r="Q17" i="5" s="1"/>
  <c r="AL423" i="5" s="1"/>
  <c r="S17" i="1"/>
  <c r="S17" i="5" s="1"/>
  <c r="AL425" i="5" s="1"/>
  <c r="R17" i="1"/>
  <c r="R17" i="5" s="1"/>
  <c r="AL424" i="5" s="1"/>
  <c r="Q27" i="1"/>
  <c r="Q27" i="5" s="1"/>
  <c r="AL453" i="5" s="1"/>
  <c r="R27" i="1"/>
  <c r="R27" i="5" s="1"/>
  <c r="AL454" i="5" s="1"/>
  <c r="S27" i="1"/>
  <c r="S27" i="5" s="1"/>
  <c r="AL455" i="5" s="1"/>
  <c r="S26" i="1"/>
  <c r="S26" i="5" s="1"/>
  <c r="AL452" i="5" s="1"/>
  <c r="Q26" i="1"/>
  <c r="Q26" i="5" s="1"/>
  <c r="AL450" i="5" s="1"/>
  <c r="R26" i="1"/>
  <c r="R26" i="5" s="1"/>
  <c r="AL451" i="5" s="1"/>
  <c r="Q13" i="1"/>
  <c r="Q13" i="5" s="1"/>
  <c r="AL411" i="5" s="1"/>
  <c r="S13" i="1"/>
  <c r="S13" i="5" s="1"/>
  <c r="AL413" i="5" s="1"/>
  <c r="R13" i="1"/>
  <c r="R13" i="5" s="1"/>
  <c r="AL412" i="5" s="1"/>
  <c r="S14" i="1"/>
  <c r="S14" i="5" s="1"/>
  <c r="AL416" i="5" s="1"/>
  <c r="Q14" i="1"/>
  <c r="Q14" i="5" s="1"/>
  <c r="AL414" i="5" s="1"/>
  <c r="R14" i="1"/>
  <c r="R14" i="5" s="1"/>
  <c r="AL415" i="5" s="1"/>
  <c r="R15" i="1"/>
  <c r="R15" i="5" s="1"/>
  <c r="AL418" i="5" s="1"/>
  <c r="Q15" i="1"/>
  <c r="Q15" i="5" s="1"/>
  <c r="AL417" i="5" s="1"/>
  <c r="S15" i="1"/>
  <c r="S15" i="5" s="1"/>
  <c r="AL419" i="5" s="1"/>
  <c r="S18" i="1"/>
  <c r="S18" i="5" s="1"/>
  <c r="AL428" i="5" s="1"/>
  <c r="R18" i="1"/>
  <c r="R18" i="5" s="1"/>
  <c r="AL427" i="5" s="1"/>
  <c r="Q18" i="1"/>
  <c r="Q18" i="5" s="1"/>
  <c r="AL426" i="5" s="1"/>
  <c r="Y29" i="1"/>
  <c r="Y29" i="5" s="1"/>
  <c r="AL623" i="5" s="1"/>
  <c r="AK623" i="5" s="1"/>
  <c r="X29" i="1"/>
  <c r="X29" i="5" s="1"/>
  <c r="AL622" i="5" s="1"/>
  <c r="AK622" i="5" s="1"/>
  <c r="W29" i="1"/>
  <c r="W29" i="5" s="1"/>
  <c r="AL621" i="5" s="1"/>
  <c r="AK621" i="5" s="1"/>
  <c r="V29" i="1"/>
  <c r="V29" i="5" s="1"/>
  <c r="AL542" i="5" s="1"/>
  <c r="U29" i="1"/>
  <c r="U29" i="5" s="1"/>
  <c r="AL541" i="5" s="1"/>
  <c r="T29" i="1"/>
  <c r="T29" i="5" s="1"/>
  <c r="AL540" i="5" s="1"/>
  <c r="T19" i="1"/>
  <c r="T19" i="5" s="1"/>
  <c r="AL510" i="5" s="1"/>
  <c r="V19" i="1"/>
  <c r="V19" i="5" s="1"/>
  <c r="AL512" i="5" s="1"/>
  <c r="U19" i="1"/>
  <c r="U19" i="5" s="1"/>
  <c r="AL511" i="5" s="1"/>
  <c r="W26" i="1"/>
  <c r="W26" i="5" s="1"/>
  <c r="AL612" i="5" s="1"/>
  <c r="Y26" i="1"/>
  <c r="Y26" i="5" s="1"/>
  <c r="AL614" i="5" s="1"/>
  <c r="X26" i="1"/>
  <c r="X26" i="5" s="1"/>
  <c r="AL613" i="5" s="1"/>
  <c r="U21" i="1"/>
  <c r="U21" i="5" s="1"/>
  <c r="AL517" i="5" s="1"/>
  <c r="T21" i="1"/>
  <c r="T21" i="5" s="1"/>
  <c r="AL516" i="5" s="1"/>
  <c r="V21" i="1"/>
  <c r="V21" i="5" s="1"/>
  <c r="AL518" i="5" s="1"/>
  <c r="T22" i="1"/>
  <c r="T22" i="5" s="1"/>
  <c r="AL519" i="5" s="1"/>
  <c r="U22" i="1"/>
  <c r="U22" i="5" s="1"/>
  <c r="AL520" i="5" s="1"/>
  <c r="V22" i="1"/>
  <c r="V22" i="5" s="1"/>
  <c r="AL521" i="5" s="1"/>
  <c r="Y17" i="1"/>
  <c r="Y17" i="5" s="1"/>
  <c r="AL587" i="5" s="1"/>
  <c r="V16" i="1"/>
  <c r="V16" i="5" s="1"/>
  <c r="AL503" i="5" s="1"/>
  <c r="U16" i="1"/>
  <c r="U16" i="5" s="1"/>
  <c r="AL502" i="5" s="1"/>
  <c r="T16" i="1"/>
  <c r="T16" i="5" s="1"/>
  <c r="AL501" i="5" s="1"/>
  <c r="V25" i="1"/>
  <c r="V25" i="5" s="1"/>
  <c r="AL530" i="5" s="1"/>
  <c r="T25" i="1"/>
  <c r="T25" i="5" s="1"/>
  <c r="AL528" i="5" s="1"/>
  <c r="U25" i="1"/>
  <c r="U25" i="5" s="1"/>
  <c r="AL529" i="5" s="1"/>
  <c r="T23" i="1"/>
  <c r="T23" i="5" s="1"/>
  <c r="AL522" i="5" s="1"/>
  <c r="U23" i="1"/>
  <c r="U23" i="5" s="1"/>
  <c r="AL523" i="5" s="1"/>
  <c r="V23" i="1"/>
  <c r="V23" i="5" s="1"/>
  <c r="AL524" i="5" s="1"/>
  <c r="U28" i="1"/>
  <c r="U28" i="5" s="1"/>
  <c r="AL538" i="5" s="1"/>
  <c r="V28" i="1"/>
  <c r="V28" i="5" s="1"/>
  <c r="AL539" i="5" s="1"/>
  <c r="T28" i="1"/>
  <c r="T28" i="5" s="1"/>
  <c r="AL537" i="5" s="1"/>
  <c r="W24" i="1"/>
  <c r="W24" i="5" s="1"/>
  <c r="AL606" i="5" s="1"/>
  <c r="Y24" i="1"/>
  <c r="Y24" i="5" s="1"/>
  <c r="AL608" i="5" s="1"/>
  <c r="X24" i="1"/>
  <c r="X24" i="5" s="1"/>
  <c r="AL607" i="5" s="1"/>
  <c r="Y10" i="1"/>
  <c r="Y10" i="5" s="1"/>
  <c r="AL566" i="5" s="1"/>
  <c r="X10" i="1"/>
  <c r="X10" i="5" s="1"/>
  <c r="AL565" i="5" s="1"/>
  <c r="W10" i="1"/>
  <c r="W10" i="5" s="1"/>
  <c r="AL564" i="5" s="1"/>
  <c r="V17" i="1"/>
  <c r="V17" i="5" s="1"/>
  <c r="AL506" i="5" s="1"/>
  <c r="U17" i="1"/>
  <c r="U17" i="5" s="1"/>
  <c r="AL505" i="5" s="1"/>
  <c r="T17" i="1"/>
  <c r="T17" i="5" s="1"/>
  <c r="AL504" i="5" s="1"/>
  <c r="W18" i="1"/>
  <c r="W18" i="5" s="1"/>
  <c r="AL588" i="5" s="1"/>
  <c r="Y18" i="1"/>
  <c r="Y18" i="5" s="1"/>
  <c r="AL590" i="5" s="1"/>
  <c r="X18" i="1"/>
  <c r="X18" i="5" s="1"/>
  <c r="AL589" i="5" s="1"/>
  <c r="T20" i="1"/>
  <c r="T20" i="5" s="1"/>
  <c r="AL513" i="5" s="1"/>
  <c r="U20" i="1"/>
  <c r="U20" i="5" s="1"/>
  <c r="AL514" i="5" s="1"/>
  <c r="V20" i="1"/>
  <c r="V20" i="5" s="1"/>
  <c r="AL515" i="5" s="1"/>
  <c r="V27" i="1"/>
  <c r="V27" i="5" s="1"/>
  <c r="AL536" i="5" s="1"/>
  <c r="T27" i="1"/>
  <c r="T27" i="5" s="1"/>
  <c r="AL534" i="5" s="1"/>
  <c r="U27" i="1"/>
  <c r="U27" i="5" s="1"/>
  <c r="AL535" i="5" s="1"/>
  <c r="V26" i="1"/>
  <c r="V26" i="5" s="1"/>
  <c r="AL533" i="5" s="1"/>
  <c r="U26" i="1"/>
  <c r="U26" i="5" s="1"/>
  <c r="AL532" i="5" s="1"/>
  <c r="T26" i="1"/>
  <c r="T26" i="5" s="1"/>
  <c r="AL531" i="5" s="1"/>
  <c r="V12" i="1"/>
  <c r="V12" i="5" s="1"/>
  <c r="AL491" i="5" s="1"/>
  <c r="U12" i="1"/>
  <c r="U12" i="5" s="1"/>
  <c r="AL490" i="5" s="1"/>
  <c r="T12" i="1"/>
  <c r="T12" i="5" s="1"/>
  <c r="AL489" i="5" s="1"/>
  <c r="W25" i="1"/>
  <c r="W25" i="5" s="1"/>
  <c r="AL609" i="5" s="1"/>
  <c r="Y25" i="1"/>
  <c r="Y25" i="5" s="1"/>
  <c r="AL611" i="5" s="1"/>
  <c r="X25" i="1"/>
  <c r="X25" i="5" s="1"/>
  <c r="AL610" i="5" s="1"/>
  <c r="X16" i="1"/>
  <c r="X16" i="5" s="1"/>
  <c r="AL583" i="5" s="1"/>
  <c r="W16" i="1"/>
  <c r="W16" i="5" s="1"/>
  <c r="AL582" i="5" s="1"/>
  <c r="Y16" i="1"/>
  <c r="Y16" i="5" s="1"/>
  <c r="AL584" i="5" s="1"/>
  <c r="Y23" i="1"/>
  <c r="Y23" i="5" s="1"/>
  <c r="AL605" i="5" s="1"/>
  <c r="X23" i="1"/>
  <c r="X23" i="5" s="1"/>
  <c r="AL604" i="5" s="1"/>
  <c r="W23" i="1"/>
  <c r="W23" i="5" s="1"/>
  <c r="AL603" i="5" s="1"/>
  <c r="Y22" i="1"/>
  <c r="Y22" i="5" s="1"/>
  <c r="AL602" i="5" s="1"/>
  <c r="W22" i="1"/>
  <c r="W22" i="5" s="1"/>
  <c r="AL600" i="5" s="1"/>
  <c r="X22" i="1"/>
  <c r="X22" i="5" s="1"/>
  <c r="AL601" i="5" s="1"/>
  <c r="V10" i="1"/>
  <c r="V10" i="5" s="1"/>
  <c r="AL485" i="5" s="1"/>
  <c r="U10" i="1"/>
  <c r="U10" i="5" s="1"/>
  <c r="AL484" i="5" s="1"/>
  <c r="T10" i="1"/>
  <c r="T10" i="5" s="1"/>
  <c r="AL483" i="5" s="1"/>
  <c r="X27" i="1"/>
  <c r="X27" i="5" s="1"/>
  <c r="AL616" i="5" s="1"/>
  <c r="W27" i="1"/>
  <c r="W27" i="5" s="1"/>
  <c r="AL615" i="5" s="1"/>
  <c r="Y27" i="1"/>
  <c r="Y27" i="5" s="1"/>
  <c r="AL617" i="5" s="1"/>
  <c r="V14" i="1"/>
  <c r="V14" i="5" s="1"/>
  <c r="AL497" i="5" s="1"/>
  <c r="U14" i="1"/>
  <c r="U14" i="5" s="1"/>
  <c r="AL496" i="5" s="1"/>
  <c r="Y21" i="1"/>
  <c r="Y21" i="5" s="1"/>
  <c r="AL599" i="5" s="1"/>
  <c r="X21" i="1"/>
  <c r="X21" i="5" s="1"/>
  <c r="AL598" i="5" s="1"/>
  <c r="W21" i="1"/>
  <c r="W21" i="5" s="1"/>
  <c r="AL597" i="5" s="1"/>
  <c r="U15" i="1"/>
  <c r="U15" i="5" s="1"/>
  <c r="AL499" i="5" s="1"/>
  <c r="T15" i="1"/>
  <c r="T15" i="5" s="1"/>
  <c r="AL498" i="5" s="1"/>
  <c r="V15" i="1"/>
  <c r="V15" i="5" s="1"/>
  <c r="AL500" i="5" s="1"/>
  <c r="X28" i="1"/>
  <c r="X28" i="5" s="1"/>
  <c r="AL619" i="5" s="1"/>
  <c r="W28" i="1"/>
  <c r="W28" i="5" s="1"/>
  <c r="AL618" i="5" s="1"/>
  <c r="Y28" i="1"/>
  <c r="Y28" i="5" s="1"/>
  <c r="AL620" i="5" s="1"/>
  <c r="T11" i="1"/>
  <c r="T11" i="5" s="1"/>
  <c r="AL486" i="5" s="1"/>
  <c r="U11" i="1"/>
  <c r="U11" i="5" s="1"/>
  <c r="AL487" i="5" s="1"/>
  <c r="V11" i="1"/>
  <c r="V11" i="5" s="1"/>
  <c r="AL488" i="5" s="1"/>
  <c r="V18" i="1"/>
  <c r="V18" i="5" s="1"/>
  <c r="AL509" i="5" s="1"/>
  <c r="T18" i="1"/>
  <c r="T18" i="5" s="1"/>
  <c r="AL507" i="5" s="1"/>
  <c r="U18" i="1"/>
  <c r="U18" i="5" s="1"/>
  <c r="AL508" i="5" s="1"/>
  <c r="W12" i="1"/>
  <c r="W12" i="5" s="1"/>
  <c r="AL570" i="5" s="1"/>
  <c r="X12" i="1"/>
  <c r="X12" i="5" s="1"/>
  <c r="AL571" i="5" s="1"/>
  <c r="Y12" i="1"/>
  <c r="Y12" i="5" s="1"/>
  <c r="AL572" i="5" s="1"/>
  <c r="X20" i="1"/>
  <c r="X20" i="5" s="1"/>
  <c r="AL595" i="5" s="1"/>
  <c r="W20" i="1"/>
  <c r="W20" i="5" s="1"/>
  <c r="AL594" i="5" s="1"/>
  <c r="Y20" i="1"/>
  <c r="Y20" i="5" s="1"/>
  <c r="AL596" i="5" s="1"/>
  <c r="V24" i="1"/>
  <c r="V24" i="5" s="1"/>
  <c r="AL527" i="5" s="1"/>
  <c r="U24" i="1"/>
  <c r="U24" i="5" s="1"/>
  <c r="AL526" i="5" s="1"/>
  <c r="T24" i="1"/>
  <c r="T24" i="5" s="1"/>
  <c r="AL525" i="5" s="1"/>
  <c r="W17" i="1" l="1"/>
  <c r="W17" i="5" s="1"/>
  <c r="AL585" i="5" s="1"/>
  <c r="X14" i="1"/>
  <c r="X14" i="5" s="1"/>
  <c r="AL577" i="5" s="1"/>
  <c r="Z21" i="1"/>
  <c r="Z21" i="5" s="1"/>
  <c r="AL678" i="5" s="1"/>
  <c r="AK678" i="5" s="1"/>
  <c r="W14" i="1"/>
  <c r="W14" i="5" s="1"/>
  <c r="AL576" i="5" s="1"/>
  <c r="AA21" i="1"/>
  <c r="AA21" i="5" s="1"/>
  <c r="AL679" i="5" s="1"/>
  <c r="AK679" i="5" s="1"/>
  <c r="X11" i="1"/>
  <c r="X11" i="5" s="1"/>
  <c r="AL568" i="5" s="1"/>
  <c r="X19" i="1"/>
  <c r="X19" i="5" s="1"/>
  <c r="AL592" i="5" s="1"/>
  <c r="Y14" i="1"/>
  <c r="Y14" i="5" s="1"/>
  <c r="AL578" i="5" s="1"/>
  <c r="Y11" i="1"/>
  <c r="Y11" i="5" s="1"/>
  <c r="AL569" i="5" s="1"/>
  <c r="W19" i="1"/>
  <c r="W19" i="5" s="1"/>
  <c r="AL591" i="5" s="1"/>
  <c r="Y15" i="1"/>
  <c r="Y15" i="5" s="1"/>
  <c r="AL581" i="5" s="1"/>
  <c r="AB10" i="1"/>
  <c r="AB10" i="5" s="1"/>
  <c r="AL647" i="5" s="1"/>
  <c r="AK647" i="5" s="1"/>
  <c r="Z10" i="1"/>
  <c r="Z10" i="5" s="1"/>
  <c r="AL645" i="5" s="1"/>
  <c r="AK645" i="5" s="1"/>
  <c r="AB12" i="1"/>
  <c r="AB12" i="5" s="1"/>
  <c r="AL653" i="5" s="1"/>
  <c r="AK653" i="5" s="1"/>
  <c r="Z12" i="1"/>
  <c r="Z12" i="5" s="1"/>
  <c r="AL651" i="5" s="1"/>
  <c r="AK651" i="5" s="1"/>
  <c r="X15" i="1"/>
  <c r="X15" i="5" s="1"/>
  <c r="AL580" i="5" s="1"/>
  <c r="W15" i="1"/>
  <c r="W15" i="5" s="1"/>
  <c r="AL579" i="5" s="1"/>
  <c r="R16" i="1"/>
  <c r="R16" i="5" s="1"/>
  <c r="AL421" i="5" s="1"/>
  <c r="J16" i="1"/>
  <c r="J16" i="5" s="1"/>
  <c r="AL179" i="5" s="1"/>
  <c r="H16" i="1"/>
  <c r="H16" i="5" s="1"/>
  <c r="AL177" i="5" s="1"/>
  <c r="I16" i="1"/>
  <c r="I16" i="5" s="1"/>
  <c r="AL178" i="5" s="1"/>
  <c r="AM12" i="3"/>
  <c r="AM11" i="3" s="1"/>
  <c r="AJ10" i="3" s="1"/>
  <c r="K10" i="3" s="1"/>
  <c r="AK12" i="3"/>
  <c r="AK11" i="3" s="1"/>
  <c r="AH10" i="3" s="1"/>
  <c r="I10" i="3" s="1"/>
  <c r="AL12" i="3"/>
  <c r="AL11" i="3" s="1"/>
  <c r="AI10" i="3" s="1"/>
  <c r="J10" i="3" s="1"/>
  <c r="AB28" i="1"/>
  <c r="AB28" i="5" s="1"/>
  <c r="AL701" i="5" s="1"/>
  <c r="AK701" i="5" s="1"/>
  <c r="AK41" i="5"/>
  <c r="AK42" i="5" s="1"/>
  <c r="AK43" i="5" s="1"/>
  <c r="AK44" i="5" s="1"/>
  <c r="AK45" i="5" s="1"/>
  <c r="AK46" i="5" s="1"/>
  <c r="AK47" i="5" s="1"/>
  <c r="AK48" i="5" s="1"/>
  <c r="AK49" i="5" s="1"/>
  <c r="AK50" i="5" s="1"/>
  <c r="AK51" i="5" s="1"/>
  <c r="AK52" i="5" s="1"/>
  <c r="AK65" i="5" l="1"/>
  <c r="AK66" i="5" s="1"/>
  <c r="AK67" i="5" l="1"/>
  <c r="AK68" i="5" l="1"/>
  <c r="AK69" i="5" l="1"/>
  <c r="AK70" i="5" l="1"/>
  <c r="AK71" i="5" l="1"/>
  <c r="AK72" i="5" l="1"/>
  <c r="AK73" i="5" s="1"/>
  <c r="AK74" i="5"/>
  <c r="AK75" i="5" l="1"/>
  <c r="AK76" i="5" s="1"/>
  <c r="AK77" i="5" s="1"/>
  <c r="AK79" i="5" l="1"/>
  <c r="AK80" i="5" s="1"/>
  <c r="AK82" i="5" s="1"/>
  <c r="AK83" i="5" s="1"/>
  <c r="AK84" i="5" s="1"/>
  <c r="AK85" i="5" s="1"/>
  <c r="AK86" i="5" s="1"/>
  <c r="AK87" i="5" s="1"/>
  <c r="AK88" i="5" s="1"/>
  <c r="AK89" i="5" s="1"/>
  <c r="AK91" i="5" l="1"/>
  <c r="AK92" i="5" s="1"/>
  <c r="AK94" i="5" s="1"/>
  <c r="AK95" i="5" l="1"/>
  <c r="AK97" i="5" s="1"/>
  <c r="AK98" i="5" l="1"/>
  <c r="AK100" i="5" s="1"/>
  <c r="AK101" i="5" l="1"/>
  <c r="AK103" i="5" s="1"/>
  <c r="AK104" i="5" l="1"/>
  <c r="AK106" i="5" l="1"/>
  <c r="AK107" i="5" l="1"/>
  <c r="AK109" i="5" l="1"/>
  <c r="AK110" i="5" l="1"/>
  <c r="AK112" i="5" l="1"/>
  <c r="AK113" i="5" l="1"/>
  <c r="AK115" i="5" l="1"/>
  <c r="AK116" i="5" l="1"/>
  <c r="AK118" i="5" l="1"/>
  <c r="AK119" i="5" l="1"/>
  <c r="AK121" i="5" l="1"/>
  <c r="AK122" i="5" l="1"/>
  <c r="AK124" i="5" l="1"/>
  <c r="AK125" i="5" l="1"/>
  <c r="AK127" i="5" l="1"/>
  <c r="AK128" i="5" l="1"/>
  <c r="AK130" i="5" l="1"/>
  <c r="AK131" i="5" s="1"/>
  <c r="AK133" i="5" l="1"/>
  <c r="AK134" i="5" s="1"/>
  <c r="AK136" i="5" s="1"/>
  <c r="AK137" i="5" s="1"/>
  <c r="AK159" i="5" l="1"/>
  <c r="AK160" i="5" s="1"/>
  <c r="AK161" i="5" s="1"/>
  <c r="AK162" i="5" s="1"/>
  <c r="AK163" i="5" s="1"/>
  <c r="AK164" i="5" s="1"/>
  <c r="AK165" i="5" s="1"/>
  <c r="AK166" i="5" s="1"/>
  <c r="AK167" i="5" s="1"/>
  <c r="AK168" i="5" s="1"/>
  <c r="AK169" i="5" s="1"/>
  <c r="AK170" i="5" s="1"/>
  <c r="AK171" i="5" l="1"/>
  <c r="AK172" i="5" s="1"/>
  <c r="AK173" i="5" s="1"/>
  <c r="AK174" i="5" s="1"/>
  <c r="AK175" i="5" s="1"/>
  <c r="AK176" i="5" s="1"/>
  <c r="AK177" i="5" s="1"/>
  <c r="AK178" i="5" s="1"/>
  <c r="AK179" i="5" s="1"/>
  <c r="AK180" i="5" l="1"/>
  <c r="AK181" i="5" s="1"/>
  <c r="AK182" i="5" s="1"/>
  <c r="AK183" i="5" s="1"/>
  <c r="AK184" i="5" s="1"/>
  <c r="AK185" i="5" s="1"/>
  <c r="AK186" i="5" s="1"/>
  <c r="AK187" i="5" s="1"/>
  <c r="AK188" i="5" s="1"/>
  <c r="AK189" i="5" s="1"/>
  <c r="AK190" i="5" s="1"/>
  <c r="AK191" i="5" s="1"/>
  <c r="AK192" i="5" s="1"/>
  <c r="AK193" i="5" s="1"/>
  <c r="AK194" i="5" s="1"/>
  <c r="AK195" i="5" s="1"/>
  <c r="AK196" i="5" s="1"/>
  <c r="AK197" i="5" s="1"/>
  <c r="AK198" i="5" s="1"/>
  <c r="AK199" i="5" s="1"/>
  <c r="AK200" i="5" s="1"/>
  <c r="AK201" i="5" s="1"/>
  <c r="AK202" i="5" s="1"/>
  <c r="AK203" i="5" s="1"/>
  <c r="AK240" i="5" l="1"/>
  <c r="AK241" i="5" s="1"/>
  <c r="AK242" i="5" s="1"/>
  <c r="AK243" i="5" s="1"/>
  <c r="AK244" i="5" s="1"/>
  <c r="AK245" i="5" s="1"/>
  <c r="AK246" i="5" l="1"/>
  <c r="AK247" i="5" s="1"/>
  <c r="AK248" i="5" s="1"/>
  <c r="AK249" i="5" s="1"/>
  <c r="AK250" i="5" s="1"/>
  <c r="AK251" i="5" s="1"/>
  <c r="AK252" i="5" l="1"/>
  <c r="AK253" i="5" s="1"/>
  <c r="AK254" i="5" s="1"/>
  <c r="AK255" i="5" s="1"/>
  <c r="AK256" i="5" s="1"/>
  <c r="AK257" i="5" s="1"/>
  <c r="AK258" i="5" s="1"/>
  <c r="AK259" i="5" s="1"/>
  <c r="AK260" i="5" s="1"/>
  <c r="AK261" i="5" l="1"/>
  <c r="AK262" i="5" s="1"/>
  <c r="AK263" i="5" s="1"/>
  <c r="AK264" i="5" s="1"/>
  <c r="AK265" i="5" s="1"/>
  <c r="AK266" i="5" s="1"/>
  <c r="AK267" i="5" s="1"/>
  <c r="AK268" i="5" s="1"/>
  <c r="AK269" i="5" s="1"/>
  <c r="AK270" i="5" s="1"/>
  <c r="AK271" i="5" s="1"/>
  <c r="AK272" i="5" s="1"/>
  <c r="AK273" i="5" l="1"/>
  <c r="AK274" i="5" s="1"/>
  <c r="AK275" i="5" s="1"/>
  <c r="AK276" i="5"/>
  <c r="AK277" i="5" l="1"/>
  <c r="AK278" i="5" l="1"/>
  <c r="AK279" i="5" l="1"/>
  <c r="AK280" i="5" l="1"/>
  <c r="AK281" i="5" l="1"/>
  <c r="AK282" i="5" l="1"/>
  <c r="AK283" i="5" l="1"/>
  <c r="AK284" i="5" l="1"/>
  <c r="AK285" i="5" s="1"/>
  <c r="AK286" i="5" s="1"/>
  <c r="AK287" i="5" s="1"/>
  <c r="AK288" i="5" l="1"/>
  <c r="AK289" i="5" s="1"/>
  <c r="AK290" i="5" s="1"/>
  <c r="AK291" i="5" s="1"/>
  <c r="AK292" i="5" s="1"/>
  <c r="AK293" i="5" s="1"/>
  <c r="AK294" i="5" s="1"/>
  <c r="AK295" i="5" s="1"/>
  <c r="AK296" i="5" s="1"/>
  <c r="AK297" i="5" s="1"/>
  <c r="AK298" i="5" s="1"/>
  <c r="AK299" i="5" s="1"/>
  <c r="AK321" i="5" l="1"/>
  <c r="AK322" i="5" s="1"/>
  <c r="AK323" i="5" s="1"/>
  <c r="AK324" i="5" s="1"/>
  <c r="AK325" i="5" s="1"/>
  <c r="AK326" i="5" s="1"/>
  <c r="AK327" i="5" l="1"/>
  <c r="AK328" i="5" s="1"/>
  <c r="AK329" i="5" s="1"/>
  <c r="AK330" i="5" l="1"/>
  <c r="AK331" i="5" s="1"/>
  <c r="AK332" i="5" s="1"/>
  <c r="AK333" i="5" l="1"/>
  <c r="AK334" i="5" s="1"/>
  <c r="AK335" i="5" s="1"/>
  <c r="AK336" i="5" s="1"/>
  <c r="AK337" i="5" s="1"/>
  <c r="AK338" i="5" s="1"/>
  <c r="AK339" i="5" s="1"/>
  <c r="AK340" i="5" s="1"/>
  <c r="AK341" i="5" s="1"/>
  <c r="AK342" i="5" s="1"/>
  <c r="AK343" i="5" s="1"/>
  <c r="AK344" i="5" s="1"/>
  <c r="AK345" i="5" s="1"/>
  <c r="AK346" i="5" s="1"/>
  <c r="AK347" i="5" s="1"/>
  <c r="AK348" i="5" s="1"/>
  <c r="AK349" i="5" s="1"/>
  <c r="AK350" i="5" s="1"/>
  <c r="AK351" i="5" s="1"/>
  <c r="AK352" i="5" s="1"/>
  <c r="AK353" i="5" s="1"/>
  <c r="AK354" i="5" s="1"/>
  <c r="AK355" i="5" s="1"/>
  <c r="AK356" i="5" s="1"/>
  <c r="AK357" i="5" s="1"/>
  <c r="AK358" i="5" s="1"/>
  <c r="AK359" i="5" s="1"/>
  <c r="AK360" i="5" s="1"/>
  <c r="AK361" i="5" s="1"/>
  <c r="AK362" i="5" s="1"/>
  <c r="AK363" i="5" s="1"/>
  <c r="AK364" i="5" s="1"/>
  <c r="AK365" i="5" s="1"/>
  <c r="AK366" i="5" s="1"/>
  <c r="AK367" i="5" s="1"/>
  <c r="AK368" i="5" s="1"/>
  <c r="AK369" i="5" l="1"/>
  <c r="AK370" i="5" s="1"/>
  <c r="AK371" i="5" s="1"/>
  <c r="AK372" i="5" s="1"/>
  <c r="AK373" i="5" s="1"/>
  <c r="AK374" i="5" s="1"/>
  <c r="AK375" i="5" s="1"/>
  <c r="AK376" i="5" s="1"/>
  <c r="AK377" i="5" s="1"/>
  <c r="AK378" i="5" s="1"/>
  <c r="AK379" i="5" s="1"/>
  <c r="AK380" i="5" s="1"/>
  <c r="AK402" i="5" l="1"/>
  <c r="AK403" i="5" s="1"/>
  <c r="AK404" i="5" s="1"/>
  <c r="AK405" i="5" l="1"/>
  <c r="AK406" i="5" s="1"/>
  <c r="AK407" i="5" s="1"/>
  <c r="AK408" i="5" l="1"/>
  <c r="AK409" i="5" s="1"/>
  <c r="AK410" i="5" s="1"/>
  <c r="AK411" i="5" l="1"/>
  <c r="AK412" i="5" s="1"/>
  <c r="AK413" i="5" s="1"/>
  <c r="AK414" i="5" l="1"/>
  <c r="AK415" i="5" s="1"/>
  <c r="AK416" i="5" l="1"/>
  <c r="AK417" i="5" l="1"/>
  <c r="AK418" i="5" l="1"/>
  <c r="AK419" i="5" l="1"/>
  <c r="AK420" i="5" l="1"/>
  <c r="AK421" i="5" l="1"/>
  <c r="AK422" i="5" l="1"/>
  <c r="AK423" i="5" l="1"/>
  <c r="AK424" i="5" l="1"/>
  <c r="AK425" i="5" l="1"/>
  <c r="AK426" i="5" l="1"/>
  <c r="AK427" i="5" l="1"/>
  <c r="AK428" i="5" l="1"/>
  <c r="AK429" i="5" l="1"/>
  <c r="AK430" i="5" l="1"/>
  <c r="AK431" i="5" l="1"/>
  <c r="AK432" i="5" l="1"/>
  <c r="AK433" i="5" s="1"/>
  <c r="AK434" i="5" s="1"/>
  <c r="AK435" i="5" s="1"/>
  <c r="AK436" i="5" s="1"/>
  <c r="AK437" i="5" s="1"/>
  <c r="AK438" i="5" s="1"/>
  <c r="AK439" i="5" s="1"/>
  <c r="AK440" i="5" s="1"/>
  <c r="AK441" i="5" s="1"/>
  <c r="AK442" i="5" s="1"/>
  <c r="AK443" i="5" s="1"/>
  <c r="AK444" i="5" s="1"/>
  <c r="AK445" i="5" s="1"/>
  <c r="AK446" i="5" s="1"/>
  <c r="AK447" i="5" s="1"/>
  <c r="AK448" i="5" s="1"/>
  <c r="AK449" i="5" s="1"/>
  <c r="AK450" i="5" s="1"/>
  <c r="AK451" i="5" s="1"/>
  <c r="AK452" i="5" s="1"/>
  <c r="AK453" i="5" s="1"/>
  <c r="AK454" i="5" s="1"/>
  <c r="AK455" i="5" s="1"/>
  <c r="AK456" i="5" l="1"/>
  <c r="AK457" i="5" s="1"/>
  <c r="AK458" i="5" s="1"/>
  <c r="AK459" i="5" s="1"/>
  <c r="AK460" i="5" s="1"/>
  <c r="AK461" i="5" s="1"/>
  <c r="AK483" i="5" l="1"/>
  <c r="AK484" i="5" s="1"/>
  <c r="AK485" i="5" s="1"/>
  <c r="AK486" i="5" s="1"/>
  <c r="AK487" i="5" s="1"/>
  <c r="AK488" i="5" s="1"/>
  <c r="AK489" i="5" s="1"/>
  <c r="AK490" i="5" s="1"/>
  <c r="AK491" i="5" s="1"/>
  <c r="AK492" i="5" s="1"/>
  <c r="AK493" i="5" s="1"/>
  <c r="AK494" i="5" s="1"/>
  <c r="AK495" i="5" s="1"/>
  <c r="AK496" i="5" s="1"/>
  <c r="AK497" i="5" s="1"/>
  <c r="AK498" i="5" s="1"/>
  <c r="AK499" i="5" s="1"/>
  <c r="AK500" i="5" s="1"/>
  <c r="AK501" i="5" s="1"/>
  <c r="AK502" i="5" s="1"/>
  <c r="AK503" i="5" s="1"/>
  <c r="AK504" i="5" s="1"/>
  <c r="AK505" i="5" s="1"/>
  <c r="AK506" i="5" s="1"/>
  <c r="AK507" i="5" s="1"/>
  <c r="AK508" i="5" s="1"/>
  <c r="AK509" i="5" s="1"/>
  <c r="AK510" i="5" s="1"/>
  <c r="AK511" i="5" s="1"/>
  <c r="AK512" i="5" s="1"/>
  <c r="AK513" i="5" s="1"/>
  <c r="AK514" i="5" s="1"/>
  <c r="AK515" i="5" s="1"/>
  <c r="AK516" i="5" s="1"/>
  <c r="AK517" i="5" s="1"/>
  <c r="AK518" i="5" s="1"/>
  <c r="AK519" i="5" s="1"/>
  <c r="AK520" i="5" s="1"/>
  <c r="AK521" i="5" s="1"/>
  <c r="AK522" i="5" s="1"/>
  <c r="AK523" i="5" s="1"/>
  <c r="AK524" i="5" s="1"/>
  <c r="AK525" i="5" s="1"/>
  <c r="AK526" i="5" s="1"/>
  <c r="AK527" i="5" s="1"/>
  <c r="AK528" i="5" s="1"/>
  <c r="AK529" i="5" s="1"/>
  <c r="AK530" i="5" s="1"/>
  <c r="AK531" i="5" s="1"/>
  <c r="AK532" i="5" s="1"/>
  <c r="AK533" i="5" s="1"/>
  <c r="AK564" i="5"/>
  <c r="AK565" i="5" s="1"/>
  <c r="AK566" i="5" s="1"/>
  <c r="AK567" i="5" s="1"/>
  <c r="AK568" i="5" s="1"/>
  <c r="AK569" i="5" s="1"/>
  <c r="AK570" i="5" s="1"/>
  <c r="AK571" i="5" s="1"/>
  <c r="AK572" i="5" s="1"/>
  <c r="AK534" i="5" l="1"/>
  <c r="AK535" i="5" s="1"/>
  <c r="AK536" i="5" s="1"/>
  <c r="AK537" i="5" s="1"/>
  <c r="AK538" i="5" s="1"/>
  <c r="AK539" i="5" s="1"/>
  <c r="AK540" i="5" s="1"/>
  <c r="AK541" i="5" s="1"/>
  <c r="AK542" i="5" s="1"/>
  <c r="AK615" i="5"/>
  <c r="AK616" i="5" s="1"/>
  <c r="AK617" i="5" s="1"/>
  <c r="AK618" i="5" s="1"/>
  <c r="AK619" i="5" s="1"/>
  <c r="AK620" i="5" s="1"/>
  <c r="AK657" i="5" s="1"/>
  <c r="AK658" i="5" s="1"/>
  <c r="AK659" i="5" s="1"/>
  <c r="AK576" i="5" l="1"/>
  <c r="AK577" i="5" s="1"/>
  <c r="AK578" i="5" s="1"/>
  <c r="AK579" i="5" s="1"/>
  <c r="AK580" i="5" s="1"/>
  <c r="AK581" i="5" s="1"/>
  <c r="AK582" i="5" s="1"/>
  <c r="AK583" i="5" s="1"/>
  <c r="AK584" i="5" s="1"/>
  <c r="AK585" i="5" s="1"/>
  <c r="AK586" i="5" s="1"/>
  <c r="AK587" i="5" s="1"/>
  <c r="AK588" i="5" s="1"/>
  <c r="AK589" i="5" s="1"/>
  <c r="AK590" i="5" s="1"/>
  <c r="AK591" i="5" s="1"/>
  <c r="AK592" i="5" s="1"/>
  <c r="AK593" i="5" s="1"/>
  <c r="AK594" i="5" s="1"/>
  <c r="AK595" i="5" s="1"/>
  <c r="AK596" i="5" s="1"/>
  <c r="AK597" i="5" s="1"/>
  <c r="AK598" i="5" s="1"/>
  <c r="AK599" i="5" s="1"/>
  <c r="AK600" i="5" s="1"/>
  <c r="AK601" i="5" s="1"/>
  <c r="AK602" i="5" s="1"/>
  <c r="AK603" i="5" s="1"/>
  <c r="AK604" i="5" s="1"/>
  <c r="AK605" i="5" s="1"/>
  <c r="AK606" i="5" s="1"/>
  <c r="AK607" i="5" s="1"/>
  <c r="AK608" i="5" s="1"/>
  <c r="AK609" i="5" s="1"/>
  <c r="AK610" i="5" s="1"/>
  <c r="AK611" i="5" s="1"/>
  <c r="AK612" i="5" s="1"/>
  <c r="AK613" i="5" s="1"/>
  <c r="AK614" i="5" s="1"/>
  <c r="AK660" i="5"/>
  <c r="AK661" i="5" s="1"/>
  <c r="AK662" i="5" s="1"/>
  <c r="AK669" i="5" l="1"/>
  <c r="AK670" i="5" s="1"/>
  <c r="AK671" i="5" s="1"/>
  <c r="AK681" i="5" l="1"/>
  <c r="AK682" i="5" s="1"/>
  <c r="AK683" i="5" s="1"/>
  <c r="AK672" i="5"/>
  <c r="AK673" i="5" s="1"/>
  <c r="AK674" i="5" s="1"/>
  <c r="AK687" i="5"/>
  <c r="AK688" i="5" s="1"/>
  <c r="AK689" i="5" s="1"/>
  <c r="AK684" i="5"/>
  <c r="AK685" i="5" s="1"/>
  <c r="AK686" i="5" s="1"/>
  <c r="AK723" i="5" l="1"/>
  <c r="AK727" i="5" s="1"/>
  <c r="AK728" i="5" s="1"/>
  <c r="AK729" i="5" s="1"/>
  <c r="AK730" i="5" s="1"/>
  <c r="AK731" i="5" s="1"/>
  <c r="AK732" i="5" s="1"/>
  <c r="AK733" i="5" s="1"/>
  <c r="AK734" i="5" s="1"/>
  <c r="AK735" i="5" l="1"/>
  <c r="AK736" i="5" s="1"/>
  <c r="AK737" i="5" l="1"/>
  <c r="AK738" i="5" s="1"/>
  <c r="AK739" i="5" s="1"/>
  <c r="AK740" i="5" s="1"/>
  <c r="AK741" i="5" s="1"/>
  <c r="AK742" i="5" s="1"/>
  <c r="AK743" i="5" s="1"/>
  <c r="AK744" i="5" s="1"/>
  <c r="AK745" i="5" s="1"/>
  <c r="AK746" i="5" s="1"/>
  <c r="AK747" i="5" s="1"/>
  <c r="AK748" i="5" s="1"/>
  <c r="AK749" i="5" s="1"/>
  <c r="AK750" i="5" s="1"/>
  <c r="AK751" i="5" s="1"/>
  <c r="AK752" i="5" s="1"/>
  <c r="AK753" i="5" s="1"/>
  <c r="AK754" i="5" s="1"/>
  <c r="AK755" i="5" s="1"/>
  <c r="AK756" i="5" s="1"/>
  <c r="AK757" i="5" s="1"/>
  <c r="AK758" i="5" s="1"/>
  <c r="AK759" i="5" s="1"/>
  <c r="AK760" i="5" s="1"/>
  <c r="AK761" i="5" s="1"/>
  <c r="AK762" i="5" s="1"/>
  <c r="AK763" i="5" s="1"/>
  <c r="AK764" i="5" s="1"/>
  <c r="AK765" i="5" s="1"/>
  <c r="AK766" i="5" s="1"/>
  <c r="AK767" i="5" s="1"/>
  <c r="AK768" i="5" s="1"/>
  <c r="AK6" i="5" l="1"/>
  <c r="B4" i="6" l="1"/>
  <c r="C4" i="6" s="1"/>
  <c r="B5" i="6" l="1"/>
  <c r="C5" i="6" l="1"/>
  <c r="B6" i="6"/>
  <c r="C6" i="6" l="1"/>
  <c r="B7" i="6"/>
  <c r="C7" i="6" l="1"/>
  <c r="B8" i="6"/>
  <c r="B9" i="6" s="1"/>
  <c r="C9" i="6" s="1"/>
  <c r="C8" i="6" l="1"/>
  <c r="B10" i="6"/>
  <c r="C10" i="6" l="1"/>
  <c r="B11" i="6"/>
  <c r="B12" i="6" s="1"/>
  <c r="C12" i="6" l="1"/>
  <c r="C11" i="6"/>
  <c r="B13" i="6"/>
  <c r="C13" i="6" s="1"/>
  <c r="B14" i="6" l="1"/>
  <c r="B15" i="6" s="1"/>
  <c r="C15" i="6" s="1"/>
  <c r="C14" i="6" l="1"/>
  <c r="B16" i="6"/>
  <c r="C16" i="6" l="1"/>
  <c r="B17" i="6"/>
  <c r="C17" i="6" l="1"/>
  <c r="B18" i="6"/>
  <c r="C18" i="6" l="1"/>
  <c r="B19" i="6"/>
  <c r="C19" i="6" s="1"/>
  <c r="B20" i="6" l="1"/>
  <c r="C20" i="6" l="1"/>
  <c r="B21" i="6"/>
  <c r="B22" i="6" l="1"/>
  <c r="C22" i="6" s="1"/>
  <c r="C21" i="6"/>
  <c r="B23" i="6" l="1"/>
  <c r="C23" i="6" s="1"/>
  <c r="B24" i="6" l="1"/>
  <c r="C24" i="6" s="1"/>
  <c r="B25" i="6" l="1"/>
  <c r="B26" i="6" l="1"/>
  <c r="C25" i="6"/>
  <c r="C26" i="6" l="1"/>
  <c r="B27" i="6"/>
  <c r="C27" i="6" s="1"/>
  <c r="B28" i="6" l="1"/>
  <c r="C28" i="6" l="1"/>
  <c r="B29" i="6"/>
  <c r="C29" i="6" l="1"/>
  <c r="B30" i="6"/>
  <c r="C30" i="6" s="1"/>
  <c r="B31" i="6" l="1"/>
  <c r="B32" i="6" l="1"/>
  <c r="C31" i="6"/>
  <c r="B33" i="6" l="1"/>
  <c r="C33" i="6" s="1"/>
  <c r="C32" i="6"/>
  <c r="B34" i="6" l="1"/>
  <c r="C34" i="6" l="1"/>
  <c r="B35" i="6"/>
  <c r="C35" i="6" s="1"/>
  <c r="B36" i="6" l="1"/>
  <c r="C36" i="6" l="1"/>
  <c r="B37" i="6"/>
  <c r="C37" i="6" s="1"/>
  <c r="B38" i="6" l="1"/>
  <c r="C38" i="6" s="1"/>
  <c r="B39" i="6" l="1"/>
  <c r="C39" i="6" l="1"/>
  <c r="B40" i="6"/>
  <c r="C40" i="6" s="1"/>
  <c r="B41" i="6" l="1"/>
  <c r="C41" i="6" l="1"/>
  <c r="B42" i="6"/>
  <c r="C42" i="6" s="1"/>
  <c r="B43" i="6" l="1"/>
  <c r="B44" i="6" s="1"/>
  <c r="C44" i="6" s="1"/>
  <c r="C43" i="6" l="1"/>
  <c r="B45" i="6"/>
  <c r="C45" i="6" s="1"/>
  <c r="B46" i="6" l="1"/>
  <c r="B47" i="6" s="1"/>
  <c r="C47" i="6" s="1"/>
  <c r="B48" i="6" l="1"/>
  <c r="C48" i="6" s="1"/>
  <c r="C46" i="6"/>
  <c r="B49" i="6" l="1"/>
  <c r="C49" i="6" s="1"/>
  <c r="B50" i="6" l="1"/>
  <c r="C50" i="6" s="1"/>
  <c r="B51" i="6" l="1"/>
  <c r="C51" i="6" s="1"/>
  <c r="B52" i="6" l="1"/>
  <c r="C52" i="6" s="1"/>
  <c r="B53" i="6" l="1"/>
  <c r="C53" i="6" s="1"/>
  <c r="B54" i="6" l="1"/>
  <c r="C54" i="6" s="1"/>
  <c r="B55" i="6" l="1"/>
  <c r="C55" i="6" s="1"/>
  <c r="B56" i="6" l="1"/>
  <c r="C56" i="6" s="1"/>
  <c r="B57" i="6" l="1"/>
  <c r="C57" i="6" s="1"/>
  <c r="B58" i="6" l="1"/>
  <c r="C58" i="6" s="1"/>
  <c r="B59" i="6" l="1"/>
  <c r="C59" i="6" s="1"/>
  <c r="B60" i="6" l="1"/>
  <c r="C60" i="6" s="1"/>
  <c r="B61" i="6" l="1"/>
  <c r="C61" i="6" s="1"/>
  <c r="B62" i="6" l="1"/>
  <c r="C62" i="6" s="1"/>
  <c r="B63" i="6" l="1"/>
  <c r="C63" i="6" s="1"/>
  <c r="B64" i="6" l="1"/>
  <c r="C64" i="6" s="1"/>
  <c r="B65" i="6" l="1"/>
  <c r="C65" i="6" s="1"/>
  <c r="B66" i="6" l="1"/>
  <c r="C66" i="6" s="1"/>
  <c r="B67" i="6" l="1"/>
  <c r="C67" i="6" s="1"/>
  <c r="B68" i="6" l="1"/>
  <c r="C68" i="6" s="1"/>
  <c r="B69" i="6" l="1"/>
  <c r="C69" i="6" s="1"/>
  <c r="B70" i="6" l="1"/>
  <c r="C70" i="6" s="1"/>
  <c r="B71" i="6" l="1"/>
  <c r="C71" i="6" s="1"/>
  <c r="B72" i="6" l="1"/>
  <c r="C72" i="6" s="1"/>
  <c r="B73" i="6" l="1"/>
  <c r="B74" i="6" s="1"/>
  <c r="C74" i="6" s="1"/>
  <c r="C73" i="6" l="1"/>
  <c r="B75" i="6"/>
  <c r="B76" i="6" s="1"/>
  <c r="C76" i="6" s="1"/>
  <c r="C75" i="6" l="1"/>
  <c r="B77" i="6"/>
  <c r="C77" i="6" l="1"/>
  <c r="B78" i="6"/>
  <c r="C78" i="6" s="1"/>
  <c r="B79" i="6" l="1"/>
  <c r="C79" i="6" s="1"/>
  <c r="B80" i="6" l="1"/>
  <c r="C80" i="6" s="1"/>
  <c r="B81" i="6" l="1"/>
  <c r="C81" i="6" s="1"/>
  <c r="B82" i="6" l="1"/>
  <c r="C82" i="6" s="1"/>
  <c r="B83" i="6" l="1"/>
  <c r="C83" i="6" s="1"/>
  <c r="B84" i="6" l="1"/>
  <c r="C84" i="6" s="1"/>
  <c r="B85" i="6" l="1"/>
  <c r="C85" i="6" s="1"/>
  <c r="B86" i="6" l="1"/>
  <c r="C86" i="6" s="1"/>
  <c r="B87" i="6" l="1"/>
  <c r="C87" i="6" s="1"/>
  <c r="B88" i="6" l="1"/>
  <c r="C88" i="6" s="1"/>
  <c r="B89" i="6" l="1"/>
  <c r="C89" i="6" s="1"/>
  <c r="B90" i="6" l="1"/>
  <c r="C90" i="6" s="1"/>
  <c r="B91" i="6" l="1"/>
  <c r="C91" i="6" s="1"/>
  <c r="B92" i="6" l="1"/>
  <c r="C92" i="6" s="1"/>
  <c r="B93" i="6" l="1"/>
  <c r="C93" i="6" s="1"/>
  <c r="B94" i="6" l="1"/>
  <c r="C94" i="6" l="1"/>
  <c r="B95" i="6"/>
  <c r="C95" i="6" s="1"/>
  <c r="B96" i="6" l="1"/>
  <c r="C96" i="6" l="1"/>
  <c r="B97" i="6"/>
  <c r="C97" i="6" s="1"/>
  <c r="B98" i="6" l="1"/>
  <c r="C98" i="6" l="1"/>
  <c r="B99" i="6"/>
  <c r="C99" i="6" s="1"/>
  <c r="B100" i="6" l="1"/>
  <c r="C100" i="6" l="1"/>
  <c r="B101" i="6"/>
  <c r="C101" i="6" s="1"/>
  <c r="B102" i="6" l="1"/>
  <c r="C102" i="6" s="1"/>
  <c r="B103" i="6" l="1"/>
  <c r="C103" i="6" s="1"/>
  <c r="B104" i="6" l="1"/>
  <c r="C104" i="6" s="1"/>
  <c r="B105" i="6" l="1"/>
  <c r="C105" i="6" s="1"/>
  <c r="B106" i="6" l="1"/>
  <c r="C106" i="6" s="1"/>
  <c r="B107" i="6" l="1"/>
  <c r="C107" i="6" s="1"/>
  <c r="B108" i="6" l="1"/>
  <c r="C108" i="6" s="1"/>
  <c r="B109" i="6" l="1"/>
  <c r="C109" i="6" s="1"/>
  <c r="B110" i="6" l="1"/>
  <c r="C110" i="6" s="1"/>
  <c r="B111" i="6" l="1"/>
  <c r="C111" i="6" s="1"/>
  <c r="B112" i="6" l="1"/>
  <c r="C112" i="6" s="1"/>
  <c r="B113" i="6" l="1"/>
  <c r="C113" i="6" s="1"/>
  <c r="B114" i="6" l="1"/>
  <c r="C114" i="6" s="1"/>
  <c r="B115" i="6" l="1"/>
  <c r="C115" i="6" s="1"/>
  <c r="B116" i="6" l="1"/>
  <c r="C116" i="6" s="1"/>
  <c r="B117" i="6" l="1"/>
  <c r="C117" i="6" s="1"/>
  <c r="B118" i="6" l="1"/>
  <c r="C118" i="6" s="1"/>
  <c r="B119" i="6" l="1"/>
  <c r="C119" i="6" s="1"/>
  <c r="B120" i="6" l="1"/>
  <c r="C120" i="6" s="1"/>
  <c r="B121" i="6" l="1"/>
  <c r="C121" i="6" s="1"/>
  <c r="B122" i="6" l="1"/>
  <c r="C122" i="6" s="1"/>
  <c r="B123" i="6" l="1"/>
  <c r="C123" i="6" s="1"/>
  <c r="B124" i="6" l="1"/>
  <c r="C124" i="6" s="1"/>
  <c r="B125" i="6" l="1"/>
  <c r="C125" i="6" s="1"/>
  <c r="B126" i="6" l="1"/>
  <c r="C126" i="6" s="1"/>
  <c r="B127" i="6" l="1"/>
  <c r="C127" i="6" s="1"/>
  <c r="B128" i="6" l="1"/>
  <c r="C128" i="6" s="1"/>
  <c r="B129" i="6" l="1"/>
  <c r="C129" i="6" l="1"/>
  <c r="B130" i="6"/>
  <c r="C130" i="6" s="1"/>
  <c r="B131" i="6" l="1"/>
  <c r="C131" i="6" s="1"/>
  <c r="B132" i="6" l="1"/>
  <c r="C132" i="6" l="1"/>
  <c r="B133" i="6"/>
  <c r="C133" i="6" s="1"/>
  <c r="B134" i="6" l="1"/>
  <c r="C134" i="6" s="1"/>
  <c r="B135" i="6" l="1"/>
  <c r="C135" i="6" s="1"/>
  <c r="B136" i="6" l="1"/>
  <c r="C136" i="6" l="1"/>
  <c r="B137" i="6"/>
  <c r="C137" i="6" s="1"/>
  <c r="B138" i="6" l="1"/>
  <c r="C138" i="6" s="1"/>
  <c r="B139" i="6" l="1"/>
  <c r="C139" i="6" l="1"/>
  <c r="B140" i="6"/>
  <c r="C140" i="6" s="1"/>
  <c r="B141" i="6" l="1"/>
  <c r="C141" i="6" s="1"/>
  <c r="B142" i="6" l="1"/>
  <c r="C142" i="6" s="1"/>
  <c r="B143" i="6" l="1"/>
  <c r="C143" i="6" s="1"/>
  <c r="B144" i="6" l="1"/>
  <c r="C144" i="6" s="1"/>
  <c r="B145" i="6" l="1"/>
  <c r="C145" i="6" l="1"/>
  <c r="B146" i="6"/>
  <c r="C146" i="6" s="1"/>
  <c r="B147" i="6" l="1"/>
  <c r="C147" i="6" s="1"/>
  <c r="B148" i="6" l="1"/>
  <c r="B149" i="6" l="1"/>
  <c r="C149" i="6" s="1"/>
  <c r="C148" i="6"/>
  <c r="B150" i="6" l="1"/>
  <c r="C150" i="6" s="1"/>
  <c r="B151" i="6" l="1"/>
  <c r="C151" i="6" s="1"/>
  <c r="B152" i="6" l="1"/>
  <c r="C152" i="6" l="1"/>
  <c r="B153" i="6"/>
  <c r="C153" i="6" s="1"/>
  <c r="B154" i="6" l="1"/>
  <c r="C154" i="6" s="1"/>
  <c r="B155" i="6" l="1"/>
  <c r="C155" i="6" s="1"/>
  <c r="B156" i="6" l="1"/>
  <c r="C156" i="6" s="1"/>
  <c r="B157" i="6" l="1"/>
  <c r="C157" i="6" l="1"/>
  <c r="B158" i="6"/>
  <c r="C158" i="6" s="1"/>
  <c r="B159" i="6" l="1"/>
  <c r="C159" i="6" s="1"/>
  <c r="B160" i="6" l="1"/>
  <c r="C160" i="6" s="1"/>
  <c r="B161" i="6" l="1"/>
  <c r="C161" i="6" l="1"/>
  <c r="B162" i="6"/>
  <c r="C162" i="6" s="1"/>
  <c r="B163" i="6" l="1"/>
  <c r="C163" i="6" s="1"/>
  <c r="B164" i="6" l="1"/>
  <c r="C164" i="6" s="1"/>
  <c r="B165" i="6" l="1"/>
  <c r="C165" i="6" s="1"/>
  <c r="B166" i="6" l="1"/>
  <c r="C166" i="6" s="1"/>
  <c r="B167" i="6" l="1"/>
  <c r="C167" i="6" l="1"/>
  <c r="B168" i="6"/>
  <c r="C168" i="6" s="1"/>
  <c r="B169" i="6" l="1"/>
  <c r="C169" i="6" s="1"/>
  <c r="B170" i="6" l="1"/>
  <c r="C170" i="6" s="1"/>
  <c r="B171" i="6" l="1"/>
  <c r="C171" i="6" s="1"/>
  <c r="B172" i="6" l="1"/>
  <c r="C172" i="6" s="1"/>
  <c r="B173" i="6" l="1"/>
  <c r="C173" i="6" s="1"/>
  <c r="B174" i="6" l="1"/>
  <c r="C174" i="6" s="1"/>
  <c r="B175" i="6" l="1"/>
  <c r="C175" i="6" s="1"/>
  <c r="B176" i="6" l="1"/>
  <c r="C176" i="6" s="1"/>
  <c r="B177" i="6" l="1"/>
  <c r="C177" i="6" s="1"/>
  <c r="B178" i="6" l="1"/>
  <c r="C178" i="6" s="1"/>
  <c r="B179" i="6" l="1"/>
  <c r="C179" i="6" l="1"/>
  <c r="B180" i="6"/>
  <c r="C180" i="6" s="1"/>
  <c r="B181" i="6" l="1"/>
  <c r="C181" i="6" s="1"/>
  <c r="B182" i="6" l="1"/>
  <c r="C182" i="6" s="1"/>
  <c r="B183" i="6" l="1"/>
  <c r="C183" i="6" s="1"/>
  <c r="B184" i="6" l="1"/>
  <c r="C184" i="6" s="1"/>
  <c r="B185" i="6" l="1"/>
  <c r="C185" i="6" s="1"/>
  <c r="B186" i="6" l="1"/>
  <c r="C186" i="6" s="1"/>
  <c r="B187" i="6" l="1"/>
  <c r="C187" i="6" s="1"/>
  <c r="B188" i="6" l="1"/>
  <c r="C188" i="6" s="1"/>
  <c r="B189" i="6" l="1"/>
  <c r="C189" i="6" s="1"/>
  <c r="B190" i="6" l="1"/>
  <c r="C190" i="6" s="1"/>
  <c r="B191" i="6" l="1"/>
  <c r="C191" i="6" s="1"/>
  <c r="B192" i="6" l="1"/>
  <c r="C192" i="6" s="1"/>
  <c r="B193" i="6" l="1"/>
  <c r="C193" i="6" s="1"/>
  <c r="B194" i="6" l="1"/>
  <c r="C194" i="6" s="1"/>
  <c r="B195" i="6" l="1"/>
  <c r="C195" i="6" s="1"/>
  <c r="B196" i="6" l="1"/>
  <c r="C196" i="6" s="1"/>
  <c r="B197" i="6" l="1"/>
  <c r="C197" i="6" s="1"/>
  <c r="B198" i="6" l="1"/>
  <c r="C198" i="6" s="1"/>
  <c r="B199" i="6" l="1"/>
  <c r="C199" i="6" s="1"/>
  <c r="B200" i="6" l="1"/>
  <c r="C200" i="6" s="1"/>
  <c r="B201" i="6" l="1"/>
  <c r="C201" i="6" s="1"/>
  <c r="B202" i="6" l="1"/>
  <c r="C202" i="6" s="1"/>
  <c r="B203" i="6" l="1"/>
  <c r="C203" i="6" s="1"/>
  <c r="B204" i="6" l="1"/>
  <c r="C204" i="6" s="1"/>
  <c r="B205" i="6" l="1"/>
  <c r="C205" i="6" s="1"/>
  <c r="B206" i="6" l="1"/>
  <c r="C206" i="6" s="1"/>
  <c r="B207" i="6" l="1"/>
  <c r="C207" i="6" s="1"/>
  <c r="B208" i="6" l="1"/>
  <c r="C208" i="6" s="1"/>
  <c r="B209" i="6" l="1"/>
  <c r="C209" i="6" s="1"/>
  <c r="B210" i="6" l="1"/>
  <c r="C210" i="6" l="1"/>
  <c r="B211" i="6"/>
  <c r="C211" i="6" s="1"/>
  <c r="B212" i="6" l="1"/>
  <c r="C212" i="6" s="1"/>
  <c r="B213" i="6" l="1"/>
  <c r="C213" i="6" s="1"/>
  <c r="B214" i="6" l="1"/>
  <c r="C214" i="6" s="1"/>
  <c r="B215" i="6" l="1"/>
  <c r="C215" i="6" s="1"/>
  <c r="B216" i="6" l="1"/>
  <c r="C216" i="6" s="1"/>
  <c r="B217" i="6" l="1"/>
  <c r="C217" i="6" s="1"/>
  <c r="B218" i="6" l="1"/>
  <c r="C218" i="6" s="1"/>
  <c r="B219" i="6" l="1"/>
  <c r="C219" i="6" l="1"/>
  <c r="B220" i="6"/>
  <c r="C220" i="6" s="1"/>
  <c r="B221" i="6" l="1"/>
  <c r="C221" i="6" l="1"/>
  <c r="B222" i="6"/>
  <c r="C222" i="6" l="1"/>
  <c r="B223" i="6"/>
  <c r="C223" i="6" s="1"/>
  <c r="B224" i="6" l="1"/>
  <c r="C224" i="6" l="1"/>
  <c r="B225" i="6"/>
  <c r="C225" i="6" l="1"/>
  <c r="B226" i="6"/>
  <c r="C226" i="6" l="1"/>
  <c r="B227" i="6"/>
  <c r="C227" i="6" s="1"/>
  <c r="B228" i="6" l="1"/>
  <c r="C228" i="6" s="1"/>
  <c r="B229" i="6" l="1"/>
  <c r="C229" i="6" s="1"/>
  <c r="B230" i="6" l="1"/>
  <c r="C230" i="6" l="1"/>
  <c r="B231" i="6"/>
  <c r="C231" i="6" s="1"/>
  <c r="B232" i="6" l="1"/>
  <c r="C232" i="6" s="1"/>
  <c r="B233" i="6" l="1"/>
  <c r="C233" i="6" l="1"/>
  <c r="B234" i="6"/>
  <c r="C234" i="6" s="1"/>
  <c r="B235" i="6" l="1"/>
  <c r="C235" i="6" l="1"/>
  <c r="B236" i="6"/>
  <c r="C236" i="6" s="1"/>
  <c r="B237" i="6" l="1"/>
  <c r="C237" i="6" s="1"/>
  <c r="B238" i="6" l="1"/>
  <c r="C238" i="6" l="1"/>
  <c r="B239" i="6"/>
  <c r="C239" i="6" l="1"/>
  <c r="B240" i="6"/>
  <c r="C240" i="6" s="1"/>
  <c r="B241" i="6" l="1"/>
  <c r="C241" i="6" s="1"/>
  <c r="B242" i="6" l="1"/>
  <c r="C242" i="6" s="1"/>
  <c r="B243" i="6" l="1"/>
  <c r="C243" i="6" l="1"/>
  <c r="B244" i="6"/>
  <c r="C244" i="6" l="1"/>
  <c r="B245" i="6"/>
  <c r="C245" i="6" s="1"/>
  <c r="B246" i="6" l="1"/>
  <c r="C246" i="6" s="1"/>
  <c r="B247" i="6" l="1"/>
  <c r="C247" i="6" l="1"/>
  <c r="B248" i="6"/>
  <c r="C248" i="6" l="1"/>
  <c r="B249" i="6"/>
  <c r="C249" i="6" s="1"/>
  <c r="B250" i="6" l="1"/>
  <c r="C250" i="6" l="1"/>
  <c r="B251" i="6"/>
  <c r="C251" i="6" l="1"/>
  <c r="B252" i="6"/>
  <c r="C252" i="6" s="1"/>
  <c r="B253" i="6" l="1"/>
  <c r="C253" i="6" l="1"/>
  <c r="B254" i="6"/>
  <c r="C254" i="6" l="1"/>
  <c r="B255" i="6"/>
  <c r="C255" i="6" s="1"/>
  <c r="B256" i="6" l="1"/>
  <c r="C256" i="6" s="1"/>
  <c r="B257" i="6" l="1"/>
  <c r="C257" i="6" l="1"/>
  <c r="B258" i="6"/>
  <c r="C258" i="6" l="1"/>
  <c r="B259" i="6"/>
  <c r="C259" i="6" s="1"/>
  <c r="B260" i="6" l="1"/>
  <c r="C260" i="6" l="1"/>
  <c r="B261" i="6"/>
  <c r="C261" i="6" l="1"/>
  <c r="B262" i="6"/>
  <c r="C262" i="6" l="1"/>
  <c r="B263" i="6"/>
  <c r="C263" i="6" s="1"/>
  <c r="B264" i="6" l="1"/>
  <c r="C264" i="6" s="1"/>
  <c r="B265" i="6" l="1"/>
  <c r="C265" i="6" l="1"/>
  <c r="B266" i="6"/>
  <c r="C266" i="6" l="1"/>
  <c r="B267" i="6"/>
  <c r="C267" i="6" s="1"/>
  <c r="B268" i="6" l="1"/>
  <c r="C268" i="6" s="1"/>
  <c r="B269" i="6" l="1"/>
  <c r="C269" i="6" l="1"/>
  <c r="B270" i="6"/>
  <c r="C270" i="6" l="1"/>
  <c r="B271" i="6"/>
  <c r="C271" i="6" s="1"/>
  <c r="B272" i="6" l="1"/>
  <c r="C272" i="6" l="1"/>
  <c r="B273" i="6"/>
  <c r="C273" i="6" l="1"/>
  <c r="B274" i="6"/>
  <c r="C274" i="6" s="1"/>
  <c r="B275" i="6" l="1"/>
  <c r="C275" i="6" l="1"/>
  <c r="B276" i="6"/>
  <c r="C276" i="6" l="1"/>
  <c r="B277" i="6"/>
  <c r="C277" i="6" s="1"/>
  <c r="B278" i="6" l="1"/>
  <c r="C278" i="6" l="1"/>
  <c r="B279" i="6"/>
  <c r="C279" i="6" l="1"/>
  <c r="B280" i="6"/>
  <c r="C280" i="6" s="1"/>
  <c r="B281" i="6" l="1"/>
  <c r="C281" i="6" l="1"/>
  <c r="B282" i="6"/>
  <c r="C282" i="6" s="1"/>
  <c r="B283" i="6" l="1"/>
  <c r="C283" i="6" s="1"/>
  <c r="B284" i="6" l="1"/>
  <c r="C284" i="6" l="1"/>
  <c r="B285" i="6"/>
  <c r="C285" i="6" l="1"/>
  <c r="B286" i="6"/>
  <c r="C286" i="6" s="1"/>
  <c r="B287" i="6" l="1"/>
  <c r="C287" i="6" l="1"/>
  <c r="B288" i="6"/>
  <c r="C288" i="6" l="1"/>
  <c r="B289" i="6"/>
  <c r="C289" i="6" s="1"/>
  <c r="B290" i="6" l="1"/>
  <c r="C290" i="6" s="1"/>
  <c r="B291" i="6" l="1"/>
  <c r="C291" i="6" l="1"/>
  <c r="B292" i="6"/>
  <c r="C292" i="6" l="1"/>
  <c r="B293" i="6"/>
  <c r="C293" i="6" s="1"/>
  <c r="B294" i="6" l="1"/>
  <c r="C294" i="6" l="1"/>
  <c r="B295" i="6"/>
  <c r="C295" i="6" l="1"/>
  <c r="B296" i="6"/>
  <c r="C296" i="6" s="1"/>
  <c r="B297" i="6" l="1"/>
  <c r="C297" i="6" s="1"/>
  <c r="B298" i="6" l="1"/>
  <c r="C298" i="6" l="1"/>
  <c r="B299" i="6"/>
  <c r="C299" i="6" l="1"/>
  <c r="B300" i="6"/>
  <c r="C300" i="6" s="1"/>
  <c r="B301" i="6" l="1"/>
  <c r="C301" i="6" l="1"/>
  <c r="B302" i="6"/>
  <c r="C302" i="6" l="1"/>
  <c r="B303" i="6"/>
  <c r="C303" i="6" s="1"/>
  <c r="B304" i="6" l="1"/>
  <c r="C304" i="6" l="1"/>
  <c r="B305" i="6"/>
  <c r="C305" i="6" l="1"/>
  <c r="B306" i="6"/>
  <c r="C306" i="6" s="1"/>
  <c r="B307" i="6" l="1"/>
  <c r="C307" i="6" l="1"/>
  <c r="B308" i="6"/>
  <c r="C308" i="6" l="1"/>
  <c r="B309" i="6"/>
  <c r="C309" i="6" s="1"/>
  <c r="B310" i="6" l="1"/>
  <c r="C310" i="6" l="1"/>
  <c r="B311" i="6"/>
  <c r="C311" i="6" l="1"/>
  <c r="B312" i="6"/>
  <c r="C312" i="6" s="1"/>
  <c r="B313" i="6" l="1"/>
  <c r="C313" i="6" l="1"/>
  <c r="B314" i="6"/>
  <c r="C314" i="6" l="1"/>
  <c r="B315" i="6"/>
  <c r="C315" i="6" s="1"/>
  <c r="B316" i="6" l="1"/>
  <c r="C316" i="6" l="1"/>
  <c r="B317" i="6"/>
  <c r="C317" i="6" s="1"/>
  <c r="B318" i="6" l="1"/>
  <c r="C318" i="6" l="1"/>
  <c r="B319" i="6"/>
  <c r="C319" i="6" l="1"/>
  <c r="B320" i="6"/>
  <c r="C320" i="6" s="1"/>
  <c r="B321" i="6" l="1"/>
  <c r="C321" i="6" l="1"/>
  <c r="B322" i="6"/>
  <c r="C322" i="6" s="1"/>
  <c r="B323" i="6" l="1"/>
  <c r="C323" i="6" s="1"/>
  <c r="B324" i="6" l="1"/>
  <c r="C324" i="6" l="1"/>
  <c r="B325" i="6"/>
  <c r="C325" i="6" l="1"/>
  <c r="B326" i="6"/>
  <c r="C326" i="6" s="1"/>
  <c r="B327" i="6" l="1"/>
  <c r="C327" i="6" l="1"/>
  <c r="B328" i="6"/>
  <c r="C328" i="6" l="1"/>
  <c r="B329" i="6"/>
  <c r="C329" i="6" s="1"/>
  <c r="B330" i="6" l="1"/>
  <c r="C330" i="6" l="1"/>
  <c r="B331" i="6"/>
  <c r="C331" i="6" s="1"/>
  <c r="B332" i="6" l="1"/>
  <c r="C332" i="6" l="1"/>
  <c r="B333" i="6"/>
  <c r="C333" i="6" l="1"/>
  <c r="B334" i="6"/>
  <c r="C334" i="6" s="1"/>
  <c r="B335" i="6" l="1"/>
  <c r="C335" i="6" l="1"/>
  <c r="B336" i="6"/>
  <c r="C336" i="6" l="1"/>
  <c r="B337" i="6"/>
  <c r="C337" i="6" s="1"/>
  <c r="B338" i="6" l="1"/>
  <c r="C338" i="6" l="1"/>
  <c r="B339" i="6"/>
  <c r="C339" i="6" s="1"/>
  <c r="B340" i="6" l="1"/>
  <c r="C340" i="6" l="1"/>
  <c r="B341" i="6"/>
  <c r="C341" i="6" l="1"/>
  <c r="B342" i="6"/>
  <c r="C342" i="6" s="1"/>
  <c r="B343" i="6" l="1"/>
  <c r="C343" i="6" l="1"/>
  <c r="B344" i="6"/>
  <c r="C344" i="6" l="1"/>
  <c r="B345" i="6"/>
  <c r="C345" i="6" s="1"/>
  <c r="B346" i="6" l="1"/>
  <c r="C346" i="6" s="1"/>
  <c r="B347" i="6" l="1"/>
  <c r="C347" i="6" l="1"/>
  <c r="B348" i="6"/>
  <c r="C348" i="6" l="1"/>
  <c r="B349" i="6"/>
  <c r="C349" i="6" s="1"/>
  <c r="B350" i="6" l="1"/>
  <c r="C350" i="6" l="1"/>
  <c r="B351" i="6"/>
  <c r="C351" i="6" s="1"/>
  <c r="B352" i="6" l="1"/>
  <c r="C352" i="6" l="1"/>
  <c r="B353" i="6"/>
  <c r="C353" i="6" s="1"/>
  <c r="B354" i="6" l="1"/>
  <c r="C354" i="6" s="1"/>
  <c r="B355" i="6" l="1"/>
  <c r="B356" i="6" l="1"/>
  <c r="C355" i="6"/>
  <c r="C356" i="6" l="1"/>
  <c r="B357" i="6"/>
  <c r="C357" i="6" l="1"/>
  <c r="B358" i="6"/>
  <c r="C358" i="6" s="1"/>
  <c r="B359" i="6" l="1"/>
  <c r="C359" i="6" s="1"/>
  <c r="B360" i="6" l="1"/>
  <c r="B361" i="6" l="1"/>
  <c r="C360" i="6"/>
  <c r="C361" i="6" l="1"/>
  <c r="B362" i="6"/>
  <c r="C362" i="6" s="1"/>
  <c r="B363" i="6" l="1"/>
  <c r="C363" i="6" s="1"/>
  <c r="B364" i="6" l="1"/>
  <c r="C364" i="6" l="1"/>
  <c r="B365" i="6"/>
  <c r="C365" i="6" s="1"/>
  <c r="B366" i="6" l="1"/>
  <c r="C366" i="6" s="1"/>
  <c r="B367" i="6" l="1"/>
  <c r="B368" i="6" l="1"/>
  <c r="C367" i="6"/>
  <c r="C368" i="6" l="1"/>
  <c r="B369" i="6"/>
  <c r="C369" i="6" l="1"/>
  <c r="B370" i="6"/>
  <c r="C370" i="6" s="1"/>
  <c r="B371" i="6" l="1"/>
  <c r="C371" i="6" s="1"/>
  <c r="B372" i="6" l="1"/>
  <c r="C372" i="6" l="1"/>
  <c r="B373" i="6"/>
  <c r="C373" i="6" l="1"/>
  <c r="B374" i="6"/>
  <c r="C374" i="6" l="1"/>
  <c r="B375" i="6"/>
  <c r="C375" i="6" s="1"/>
  <c r="B376" i="6" l="1"/>
  <c r="C376" i="6" s="1"/>
  <c r="B377" i="6" l="1"/>
  <c r="C377" i="6" s="1"/>
  <c r="B378" i="6" l="1"/>
  <c r="B379" i="6" l="1"/>
  <c r="C378" i="6"/>
  <c r="C379" i="6" l="1"/>
  <c r="B380" i="6"/>
  <c r="C380" i="6" l="1"/>
  <c r="B381" i="6"/>
  <c r="C381" i="6" s="1"/>
  <c r="B382" i="6" l="1"/>
  <c r="C382" i="6" s="1"/>
  <c r="B383" i="6" l="1"/>
  <c r="C383" i="6" l="1"/>
  <c r="B384" i="6"/>
  <c r="C384" i="6" l="1"/>
  <c r="B385" i="6"/>
  <c r="C385" i="6" l="1"/>
  <c r="B386" i="6"/>
  <c r="C386" i="6" s="1"/>
  <c r="B387" i="6" l="1"/>
  <c r="C387" i="6" s="1"/>
  <c r="B388" i="6" l="1"/>
  <c r="C388" i="6" s="1"/>
  <c r="B389" i="6" l="1"/>
  <c r="C389" i="6" l="1"/>
  <c r="B390" i="6"/>
  <c r="C390" i="6" s="1"/>
  <c r="B391" i="6" l="1"/>
  <c r="C391" i="6" s="1"/>
  <c r="B392" i="6" l="1"/>
  <c r="C392" i="6" l="1"/>
  <c r="B393" i="6"/>
  <c r="C393" i="6" s="1"/>
  <c r="B394" i="6" l="1"/>
  <c r="C394" i="6" l="1"/>
  <c r="B395" i="6"/>
  <c r="C395" i="6" s="1"/>
  <c r="B396" i="6" l="1"/>
  <c r="C396" i="6" l="1"/>
  <c r="B397" i="6"/>
  <c r="C397" i="6" s="1"/>
  <c r="B398" i="6" l="1"/>
  <c r="C398" i="6" l="1"/>
  <c r="B399" i="6"/>
  <c r="C399" i="6" s="1"/>
  <c r="B400" i="6" l="1"/>
  <c r="C400" i="6" s="1"/>
  <c r="B401" i="6" l="1"/>
  <c r="C401" i="6" l="1"/>
  <c r="B402" i="6"/>
  <c r="C402" i="6" l="1"/>
  <c r="B403" i="6"/>
  <c r="C403" i="6" s="1"/>
  <c r="B404" i="6" l="1"/>
  <c r="B405" i="6" l="1"/>
  <c r="C405" i="6" s="1"/>
  <c r="C404" i="6"/>
  <c r="B406" i="6" l="1"/>
  <c r="C406" i="6" l="1"/>
  <c r="B407" i="6"/>
  <c r="C407" i="6" s="1"/>
  <c r="B408" i="6" l="1"/>
  <c r="C408" i="6" l="1"/>
  <c r="B409" i="6"/>
  <c r="C409" i="6" s="1"/>
  <c r="B410" i="6" l="1"/>
  <c r="C410" i="6" s="1"/>
  <c r="B411" i="6" l="1"/>
  <c r="C411" i="6" s="1"/>
  <c r="B412" i="6" l="1"/>
  <c r="C412" i="6" s="1"/>
  <c r="B413" i="6" l="1"/>
  <c r="C413" i="6" s="1"/>
  <c r="B414" i="6" l="1"/>
  <c r="C414" i="6" l="1"/>
  <c r="B415" i="6"/>
  <c r="C415" i="6" s="1"/>
  <c r="B416" i="6" l="1"/>
  <c r="C416" i="6" l="1"/>
  <c r="B417" i="6"/>
  <c r="C417" i="6" s="1"/>
  <c r="B418" i="6" l="1"/>
  <c r="C418" i="6" l="1"/>
  <c r="B419" i="6"/>
  <c r="C419" i="6" l="1"/>
  <c r="B420" i="6"/>
  <c r="C420" i="6" l="1"/>
  <c r="B421" i="6"/>
  <c r="C421" i="6" s="1"/>
  <c r="B422" i="6" l="1"/>
  <c r="C422" i="6" l="1"/>
  <c r="B423" i="6"/>
  <c r="B424" i="6" l="1"/>
  <c r="C424" i="6" s="1"/>
  <c r="C423" i="6"/>
  <c r="B425" i="6" l="1"/>
  <c r="C425" i="6" s="1"/>
  <c r="B426" i="6" l="1"/>
  <c r="C426" i="6" s="1"/>
  <c r="B427" i="6" l="1"/>
  <c r="C427" i="6" l="1"/>
  <c r="B428" i="6"/>
  <c r="C428" i="6" s="1"/>
  <c r="B429" i="6" l="1"/>
  <c r="C429" i="6" l="1"/>
  <c r="B430" i="6"/>
  <c r="C430" i="6" l="1"/>
  <c r="B431" i="6"/>
  <c r="C431" i="6" l="1"/>
  <c r="B432" i="6"/>
  <c r="C432" i="6" l="1"/>
  <c r="B433" i="6"/>
  <c r="C433" i="6" l="1"/>
  <c r="B434" i="6"/>
  <c r="C434" i="6" l="1"/>
  <c r="B435" i="6"/>
  <c r="C435" i="6" s="1"/>
  <c r="B436" i="6" l="1"/>
  <c r="C436" i="6" s="1"/>
  <c r="B437" i="6" l="1"/>
  <c r="C437" i="6" s="1"/>
  <c r="B438" i="6" l="1"/>
  <c r="C438" i="6" s="1"/>
  <c r="B439" i="6" l="1"/>
  <c r="C439" i="6" l="1"/>
  <c r="B440" i="6"/>
  <c r="C440" i="6" l="1"/>
  <c r="B441" i="6"/>
  <c r="C441" i="6" s="1"/>
  <c r="B442" i="6" l="1"/>
  <c r="C442" i="6" s="1"/>
  <c r="B443" i="6" l="1"/>
  <c r="C443" i="6" l="1"/>
  <c r="B444" i="6"/>
  <c r="C444" i="6" l="1"/>
  <c r="B445" i="6"/>
  <c r="C445" i="6" s="1"/>
  <c r="B446" i="6" l="1"/>
  <c r="C446" i="6" s="1"/>
  <c r="B447" i="6" l="1"/>
  <c r="C447" i="6" l="1"/>
  <c r="B448" i="6"/>
  <c r="C448" i="6" s="1"/>
  <c r="B449" i="6" l="1"/>
  <c r="C449" i="6" l="1"/>
  <c r="B450" i="6"/>
  <c r="C450" i="6" l="1"/>
  <c r="B451" i="6"/>
  <c r="C451" i="6" s="1"/>
  <c r="B452" i="6" l="1"/>
  <c r="C452" i="6" s="1"/>
  <c r="B453" i="6" l="1"/>
  <c r="C453" i="6" l="1"/>
  <c r="B454" i="6"/>
  <c r="C454" i="6" s="1"/>
  <c r="B455" i="6" l="1"/>
  <c r="C455" i="6" l="1"/>
  <c r="B456" i="6"/>
  <c r="C456" i="6" l="1"/>
  <c r="B457" i="6"/>
  <c r="C457" i="6" l="1"/>
  <c r="B458" i="6"/>
  <c r="C458" i="6" l="1"/>
  <c r="B459" i="6"/>
  <c r="C459" i="6" s="1"/>
  <c r="B460" i="6" l="1"/>
  <c r="C460" i="6" l="1"/>
  <c r="B461" i="6"/>
  <c r="C461" i="6" l="1"/>
  <c r="B462" i="6"/>
  <c r="C462" i="6" s="1"/>
  <c r="B463" i="6" l="1"/>
  <c r="C463" i="6" l="1"/>
  <c r="B464" i="6"/>
  <c r="C464" i="6" l="1"/>
  <c r="B465" i="6"/>
  <c r="C465" i="6" s="1"/>
  <c r="B466" i="6" l="1"/>
  <c r="C466" i="6" l="1"/>
  <c r="B467" i="6"/>
  <c r="C467" i="6" l="1"/>
  <c r="B468" i="6"/>
  <c r="C468" i="6" s="1"/>
  <c r="B469" i="6" l="1"/>
  <c r="C469" i="6" l="1"/>
  <c r="B470" i="6"/>
  <c r="C470" i="6" l="1"/>
  <c r="B471" i="6"/>
  <c r="C471" i="6" s="1"/>
  <c r="B472" i="6" l="1"/>
  <c r="C472" i="6" l="1"/>
  <c r="B473" i="6"/>
  <c r="C473" i="6" l="1"/>
  <c r="B474" i="6"/>
  <c r="C474" i="6" l="1"/>
  <c r="B475" i="6"/>
  <c r="C475" i="6" s="1"/>
  <c r="B476" i="6" l="1"/>
  <c r="C476" i="6" l="1"/>
  <c r="B477" i="6"/>
  <c r="C477" i="6" l="1"/>
  <c r="B478" i="6"/>
  <c r="C478" i="6" s="1"/>
  <c r="B479" i="6" l="1"/>
  <c r="C479" i="6" l="1"/>
  <c r="B480" i="6"/>
  <c r="C480" i="6" l="1"/>
  <c r="B481" i="6"/>
  <c r="C481" i="6" s="1"/>
  <c r="B482" i="6" l="1"/>
  <c r="C482" i="6" l="1"/>
  <c r="B483" i="6"/>
  <c r="C483" i="6" s="1"/>
  <c r="B484" i="6" l="1"/>
  <c r="C484" i="6" l="1"/>
  <c r="B485" i="6"/>
  <c r="C485" i="6" s="1"/>
  <c r="B486" i="6" l="1"/>
  <c r="C486" i="6" l="1"/>
  <c r="B487" i="6"/>
  <c r="C487" i="6" l="1"/>
  <c r="B488" i="6"/>
  <c r="C488" i="6" l="1"/>
  <c r="B489" i="6"/>
  <c r="C489" i="6" s="1"/>
  <c r="B490" i="6" l="1"/>
  <c r="C490" i="6" l="1"/>
  <c r="B491" i="6"/>
  <c r="C491" i="6" l="1"/>
  <c r="B492" i="6"/>
  <c r="C492" i="6" s="1"/>
  <c r="B493" i="6" l="1"/>
  <c r="C493" i="6" l="1"/>
  <c r="B494" i="6"/>
  <c r="C494" i="6" s="1"/>
  <c r="B495" i="6" l="1"/>
  <c r="C495" i="6" l="1"/>
  <c r="B496" i="6"/>
  <c r="C496" i="6" l="1"/>
  <c r="B497" i="6"/>
  <c r="C497" i="6" s="1"/>
  <c r="B498" i="6" l="1"/>
  <c r="C498" i="6" l="1"/>
  <c r="B499" i="6"/>
  <c r="C499" i="6" l="1"/>
  <c r="B500" i="6"/>
  <c r="C500" i="6" l="1"/>
  <c r="B501" i="6"/>
  <c r="C501" i="6" s="1"/>
  <c r="B502" i="6" l="1"/>
  <c r="C502" i="6" l="1"/>
  <c r="B503" i="6"/>
  <c r="C503" i="6" s="1"/>
  <c r="B504" i="6" l="1"/>
  <c r="C504" i="6" s="1"/>
  <c r="B505" i="6" l="1"/>
  <c r="C505" i="6" l="1"/>
  <c r="B506" i="6"/>
  <c r="C506" i="6" s="1"/>
  <c r="B507" i="6" l="1"/>
  <c r="C507" i="6" s="1"/>
  <c r="B508" i="6" l="1"/>
  <c r="C508" i="6" s="1"/>
  <c r="B509" i="6" l="1"/>
  <c r="C509" i="6" l="1"/>
  <c r="B510" i="6"/>
  <c r="C510" i="6" s="1"/>
  <c r="B511" i="6" l="1"/>
  <c r="C511" i="6" s="1"/>
  <c r="B512" i="6" l="1"/>
  <c r="C512" i="6" l="1"/>
  <c r="B513" i="6"/>
  <c r="C513" i="6" l="1"/>
  <c r="B514" i="6"/>
  <c r="C514" i="6" s="1"/>
  <c r="B515" i="6" l="1"/>
  <c r="C515" i="6" l="1"/>
  <c r="B516" i="6"/>
  <c r="C516" i="6" l="1"/>
  <c r="B517" i="6"/>
  <c r="C517" i="6" l="1"/>
  <c r="B518" i="6"/>
  <c r="C518" i="6" l="1"/>
  <c r="B519" i="6"/>
  <c r="C519" i="6" s="1"/>
  <c r="B520" i="6" l="1"/>
  <c r="C520" i="6" l="1"/>
  <c r="B521" i="6"/>
  <c r="C521" i="6" l="1"/>
  <c r="B522" i="6"/>
  <c r="C522" i="6" s="1"/>
  <c r="B523" i="6" l="1"/>
  <c r="C523" i="6" l="1"/>
  <c r="B524" i="6"/>
  <c r="C524" i="6" l="1"/>
  <c r="B525" i="6"/>
  <c r="C525" i="6" s="1"/>
  <c r="B526" i="6" l="1"/>
  <c r="C526" i="6" l="1"/>
  <c r="B527" i="6"/>
  <c r="C527" i="6" l="1"/>
  <c r="B528" i="6"/>
  <c r="C528" i="6" s="1"/>
  <c r="B529" i="6" l="1"/>
  <c r="C529" i="6" l="1"/>
  <c r="B530" i="6"/>
  <c r="C530" i="6" l="1"/>
  <c r="B531" i="6"/>
  <c r="C531" i="6" s="1"/>
  <c r="B532" i="6" l="1"/>
  <c r="C532" i="6" l="1"/>
  <c r="B533" i="6"/>
  <c r="C533" i="6" s="1"/>
  <c r="B534" i="6" l="1"/>
  <c r="C534" i="6" l="1"/>
  <c r="B535" i="6"/>
  <c r="C535" i="6" l="1"/>
  <c r="B536" i="6"/>
  <c r="C536" i="6" s="1"/>
  <c r="B537" i="6" l="1"/>
  <c r="C537" i="6" l="1"/>
  <c r="B538" i="6"/>
  <c r="C538" i="6" l="1"/>
  <c r="B539" i="6"/>
  <c r="C539" i="6" s="1"/>
  <c r="B540" i="6" l="1"/>
  <c r="C540" i="6" l="1"/>
  <c r="B541" i="6"/>
  <c r="C541" i="6" l="1"/>
  <c r="B542" i="6"/>
  <c r="C542" i="6" l="1"/>
  <c r="B543" i="6"/>
  <c r="C543" i="6" s="1"/>
  <c r="B544" i="6" l="1"/>
  <c r="C544" i="6" l="1"/>
  <c r="B545" i="6"/>
  <c r="C545" i="6" l="1"/>
  <c r="B546" i="6"/>
  <c r="C546" i="6" l="1"/>
  <c r="B547" i="6"/>
  <c r="C547" i="6" s="1"/>
  <c r="B548" i="6" l="1"/>
  <c r="C548" i="6" l="1"/>
  <c r="B549" i="6"/>
  <c r="C549" i="6" l="1"/>
  <c r="B550" i="6"/>
  <c r="C550" i="6" s="1"/>
  <c r="B551" i="6" l="1"/>
  <c r="C551" i="6" l="1"/>
  <c r="B552" i="6"/>
  <c r="C552" i="6" l="1"/>
  <c r="B553" i="6"/>
  <c r="C553" i="6" l="1"/>
  <c r="B554" i="6"/>
  <c r="C554" i="6" s="1"/>
  <c r="B555" i="6" l="1"/>
  <c r="C555" i="6" l="1"/>
  <c r="B556" i="6"/>
  <c r="C556" i="6" l="1"/>
  <c r="B557" i="6"/>
  <c r="C557" i="6" l="1"/>
  <c r="B558" i="6"/>
  <c r="C558" i="6" s="1"/>
  <c r="B559" i="6" l="1"/>
  <c r="C559" i="6" l="1"/>
  <c r="B560" i="6"/>
  <c r="C560" i="6" l="1"/>
  <c r="B561" i="6"/>
  <c r="C561" i="6" l="1"/>
  <c r="B562" i="6"/>
  <c r="C562" i="6" s="1"/>
  <c r="B563" i="6" l="1"/>
  <c r="C563" i="6" s="1"/>
  <c r="B564" i="6" l="1"/>
  <c r="C564" i="6" l="1"/>
  <c r="B565" i="6"/>
  <c r="C565" i="6" l="1"/>
  <c r="B566" i="6"/>
  <c r="C566" i="6" s="1"/>
  <c r="B567" i="6" l="1"/>
  <c r="C567" i="6" l="1"/>
  <c r="B568" i="6"/>
  <c r="C568" i="6" s="1"/>
  <c r="B569" i="6" l="1"/>
  <c r="C569" i="6" l="1"/>
  <c r="B570" i="6"/>
  <c r="C570" i="6" l="1"/>
  <c r="B571" i="6"/>
  <c r="C571" i="6" s="1"/>
  <c r="B572" i="6" l="1"/>
  <c r="C572" i="6" l="1"/>
  <c r="B573" i="6"/>
  <c r="C573" i="6" l="1"/>
  <c r="B574" i="6"/>
  <c r="C574" i="6" s="1"/>
  <c r="B575" i="6" l="1"/>
  <c r="C575" i="6" l="1"/>
  <c r="B576" i="6"/>
  <c r="C576" i="6" l="1"/>
  <c r="B577" i="6"/>
  <c r="C577" i="6" s="1"/>
  <c r="B578" i="6" l="1"/>
  <c r="C578" i="6" l="1"/>
  <c r="B579" i="6"/>
  <c r="C579" i="6" s="1"/>
  <c r="B580" i="6" l="1"/>
  <c r="C580" i="6" l="1"/>
  <c r="B581" i="6"/>
  <c r="C581" i="6" l="1"/>
  <c r="B582" i="6"/>
  <c r="C582" i="6" s="1"/>
  <c r="B583" i="6" l="1"/>
  <c r="C583" i="6" l="1"/>
  <c r="B584" i="6"/>
  <c r="C584" i="6" l="1"/>
  <c r="B585" i="6"/>
  <c r="C585" i="6" s="1"/>
  <c r="B586" i="6" l="1"/>
  <c r="C586" i="6" l="1"/>
  <c r="B587" i="6"/>
  <c r="C587" i="6" l="1"/>
  <c r="B588" i="6"/>
  <c r="C588" i="6" l="1"/>
  <c r="B589" i="6"/>
  <c r="C589" i="6" s="1"/>
  <c r="B590" i="6" l="1"/>
  <c r="C590" i="6" l="1"/>
  <c r="B591" i="6"/>
  <c r="C591" i="6" s="1"/>
  <c r="B592" i="6" l="1"/>
  <c r="C592" i="6" s="1"/>
  <c r="B593" i="6" l="1"/>
  <c r="C593" i="6" l="1"/>
  <c r="B594" i="6"/>
  <c r="C594" i="6" l="1"/>
  <c r="B595" i="6"/>
  <c r="C595" i="6" s="1"/>
  <c r="B596" i="6" l="1"/>
  <c r="C596" i="6" l="1"/>
  <c r="B597" i="6"/>
  <c r="C597" i="6" s="1"/>
  <c r="B598" i="6" l="1"/>
  <c r="C598" i="6" l="1"/>
  <c r="B599" i="6"/>
  <c r="C599" i="6" s="1"/>
  <c r="B600" i="6" l="1"/>
  <c r="C600" i="6" l="1"/>
  <c r="B601" i="6"/>
  <c r="C601" i="6" l="1"/>
  <c r="B602" i="6"/>
  <c r="C602" i="6" s="1"/>
  <c r="B603" i="6" l="1"/>
  <c r="C603" i="6" l="1"/>
  <c r="B604" i="6"/>
  <c r="C604" i="6" l="1"/>
  <c r="B605" i="6"/>
  <c r="C605" i="6" s="1"/>
  <c r="B606" i="6" l="1"/>
  <c r="C606" i="6" l="1"/>
  <c r="B607" i="6"/>
  <c r="C607" i="6" l="1"/>
  <c r="B608" i="6"/>
  <c r="C608" i="6" s="1"/>
  <c r="B609" i="6" l="1"/>
  <c r="C609" i="6" s="1"/>
  <c r="B610" i="6" l="1"/>
  <c r="C610" i="6" l="1"/>
  <c r="B611" i="6"/>
  <c r="C611" i="6" s="1"/>
  <c r="B612" i="6" l="1"/>
  <c r="C612" i="6" l="1"/>
  <c r="B613" i="6"/>
  <c r="C613" i="6" s="1"/>
  <c r="B614" i="6" l="1"/>
  <c r="C614" i="6" l="1"/>
  <c r="B615" i="6"/>
  <c r="C615" i="6" l="1"/>
  <c r="B616" i="6"/>
  <c r="C616" i="6" s="1"/>
  <c r="B617" i="6" l="1"/>
  <c r="C617" i="6" l="1"/>
  <c r="B618" i="6"/>
  <c r="C618" i="6" s="1"/>
  <c r="B619" i="6" l="1"/>
  <c r="C619" i="6" l="1"/>
  <c r="B620" i="6"/>
  <c r="C620" i="6" s="1"/>
  <c r="B621" i="6" l="1"/>
  <c r="C621" i="6" l="1"/>
  <c r="B622" i="6"/>
  <c r="C622" i="6" l="1"/>
  <c r="B623" i="6"/>
  <c r="C623" i="6" s="1"/>
  <c r="B624" i="6" l="1"/>
  <c r="C624" i="6" l="1"/>
  <c r="B625" i="6"/>
  <c r="C625" i="6" l="1"/>
  <c r="B626" i="6"/>
  <c r="C626" i="6" s="1"/>
  <c r="B627" i="6" l="1"/>
  <c r="C627" i="6" l="1"/>
  <c r="B628" i="6"/>
  <c r="C628" i="6" l="1"/>
  <c r="B629" i="6"/>
  <c r="C629" i="6" l="1"/>
  <c r="B630" i="6"/>
  <c r="C630" i="6" s="1"/>
  <c r="B631" i="6" l="1"/>
  <c r="C631" i="6" s="1"/>
  <c r="B632" i="6" l="1"/>
  <c r="C632" i="6" l="1"/>
  <c r="B633" i="6"/>
  <c r="C633" i="6" l="1"/>
  <c r="B634" i="6"/>
  <c r="C634" i="6" l="1"/>
  <c r="B635" i="6"/>
  <c r="C635" i="6" l="1"/>
  <c r="B636" i="6"/>
  <c r="C636" i="6" l="1"/>
  <c r="B637" i="6"/>
  <c r="C637" i="6" l="1"/>
  <c r="B638" i="6"/>
  <c r="C638" i="6" s="1"/>
  <c r="B639" i="6" l="1"/>
  <c r="C639" i="6" l="1"/>
  <c r="B640" i="6"/>
  <c r="C640" i="6" s="1"/>
  <c r="B641" i="6" l="1"/>
  <c r="C641" i="6" l="1"/>
  <c r="B642" i="6"/>
  <c r="C642" i="6" l="1"/>
  <c r="B643" i="6"/>
  <c r="C643" i="6" l="1"/>
  <c r="B644" i="6"/>
  <c r="C644" i="6" s="1"/>
  <c r="B645" i="6" l="1"/>
  <c r="B646" i="6" s="1"/>
  <c r="C646" i="6" s="1"/>
  <c r="B647" i="6" l="1"/>
  <c r="C647" i="6" s="1"/>
  <c r="C645" i="6"/>
  <c r="B648" i="6" l="1"/>
  <c r="C648" i="6" s="1"/>
  <c r="B649" i="6" l="1"/>
  <c r="C649" i="6" s="1"/>
  <c r="B650" i="6" l="1"/>
  <c r="C650" i="6" s="1"/>
  <c r="B651" i="6" l="1"/>
  <c r="C651" i="6" s="1"/>
  <c r="B652" i="6" l="1"/>
  <c r="C652" i="6" s="1"/>
  <c r="B653" i="6" l="1"/>
  <c r="C653" i="6" s="1"/>
  <c r="B654" i="6" l="1"/>
  <c r="C654" i="6" s="1"/>
  <c r="B655" i="6" l="1"/>
  <c r="C655" i="6" s="1"/>
  <c r="B656" i="6" l="1"/>
  <c r="C656" i="6" s="1"/>
  <c r="B657" i="6" l="1"/>
  <c r="C657" i="6" s="1"/>
  <c r="B658" i="6" l="1"/>
  <c r="C658" i="6" s="1"/>
  <c r="B659" i="6" l="1"/>
  <c r="C659" i="6" s="1"/>
  <c r="B660" i="6" l="1"/>
  <c r="C660" i="6" s="1"/>
  <c r="B661" i="6" l="1"/>
  <c r="C661" i="6" s="1"/>
  <c r="B662" i="6" l="1"/>
  <c r="C662" i="6" s="1"/>
  <c r="B663" i="6" l="1"/>
  <c r="C663" i="6" s="1"/>
  <c r="B664" i="6" l="1"/>
  <c r="C664" i="6" s="1"/>
  <c r="B665" i="6" l="1"/>
  <c r="C665" i="6" s="1"/>
  <c r="B666" i="6" l="1"/>
  <c r="C666" i="6" s="1"/>
  <c r="B667" i="6" l="1"/>
  <c r="C667" i="6" s="1"/>
  <c r="B668" i="6" l="1"/>
  <c r="C668" i="6" s="1"/>
  <c r="B669" i="6" l="1"/>
  <c r="C669" i="6" s="1"/>
  <c r="B670" i="6" l="1"/>
  <c r="C670" i="6" s="1"/>
  <c r="B671" i="6" l="1"/>
  <c r="C671" i="6" s="1"/>
  <c r="B672" i="6" l="1"/>
  <c r="C672" i="6" s="1"/>
  <c r="B673" i="6" l="1"/>
  <c r="C673" i="6" s="1"/>
  <c r="B674" i="6" l="1"/>
  <c r="C674" i="6" s="1"/>
  <c r="B675" i="6" l="1"/>
  <c r="C675" i="6" s="1"/>
  <c r="B676" i="6" l="1"/>
  <c r="C676" i="6" s="1"/>
  <c r="B677" i="6"/>
  <c r="C677" i="6" l="1"/>
  <c r="B678" i="6"/>
  <c r="C678" i="6" l="1"/>
  <c r="B679" i="6"/>
  <c r="C679" i="6" s="1"/>
  <c r="B680" i="6" l="1"/>
  <c r="C680" i="6" l="1"/>
  <c r="B681" i="6"/>
  <c r="C681" i="6" s="1"/>
  <c r="B682" i="6" l="1"/>
  <c r="C682" i="6" l="1"/>
  <c r="B683" i="6"/>
  <c r="C683" i="6" s="1"/>
  <c r="B684" i="6" l="1"/>
  <c r="C684" i="6" l="1"/>
  <c r="B685" i="6"/>
  <c r="C685" i="6" s="1"/>
  <c r="B686" i="6" l="1"/>
  <c r="C686" i="6" l="1"/>
  <c r="B687" i="6"/>
  <c r="C687" i="6" s="1"/>
  <c r="B688" i="6" l="1"/>
  <c r="C688" i="6" l="1"/>
  <c r="B689" i="6"/>
  <c r="C689" i="6" l="1"/>
  <c r="B690" i="6"/>
  <c r="C690" i="6" l="1"/>
  <c r="B691" i="6"/>
  <c r="C691" i="6" s="1"/>
  <c r="B692" i="6" l="1"/>
  <c r="C692" i="6" l="1"/>
  <c r="B693" i="6"/>
  <c r="C693" i="6" l="1"/>
  <c r="B694" i="6"/>
  <c r="C694" i="6" s="1"/>
  <c r="B695" i="6" l="1"/>
  <c r="C695" i="6" l="1"/>
  <c r="B696" i="6"/>
  <c r="C696" i="6" l="1"/>
  <c r="B697" i="6"/>
  <c r="C697" i="6" s="1"/>
  <c r="B698" i="6" l="1"/>
  <c r="C698" i="6" l="1"/>
  <c r="B699" i="6"/>
  <c r="C699" i="6" l="1"/>
  <c r="B700" i="6"/>
  <c r="C700" i="6" s="1"/>
  <c r="B701" i="6" l="1"/>
  <c r="C701" i="6" l="1"/>
  <c r="B702" i="6"/>
  <c r="C702" i="6" l="1"/>
  <c r="B703" i="6"/>
  <c r="C703" i="6" s="1"/>
  <c r="B704" i="6" l="1"/>
  <c r="C704" i="6" l="1"/>
  <c r="B705" i="6"/>
  <c r="C705" i="6" l="1"/>
  <c r="B706" i="6"/>
  <c r="C706" i="6" s="1"/>
  <c r="B707" i="6" l="1"/>
  <c r="C707" i="6" l="1"/>
  <c r="B708" i="6"/>
  <c r="C708" i="6" l="1"/>
  <c r="B709" i="6"/>
  <c r="C709" i="6" s="1"/>
  <c r="B710" i="6" l="1"/>
  <c r="C710" i="6" l="1"/>
  <c r="B711" i="6"/>
  <c r="C711" i="6" s="1"/>
  <c r="B712" i="6" l="1"/>
  <c r="C712" i="6" l="1"/>
  <c r="B713" i="6"/>
  <c r="C713" i="6" l="1"/>
  <c r="B714" i="6"/>
  <c r="C714" i="6" s="1"/>
  <c r="B715" i="6" l="1"/>
  <c r="C715" i="6" l="1"/>
  <c r="B716" i="6"/>
  <c r="C716" i="6" l="1"/>
  <c r="B717" i="6"/>
  <c r="C717" i="6" s="1"/>
  <c r="B718" i="6" l="1"/>
  <c r="C718" i="6" l="1"/>
  <c r="B719" i="6"/>
  <c r="C719" i="6" l="1"/>
  <c r="B720" i="6"/>
  <c r="C720" i="6" s="1"/>
  <c r="B721" i="6" l="1"/>
  <c r="C721" i="6" l="1"/>
  <c r="B722" i="6"/>
  <c r="C722" i="6" s="1"/>
  <c r="B723" i="6" l="1"/>
  <c r="C723" i="6" l="1"/>
  <c r="B724" i="6"/>
  <c r="C724" i="6" l="1"/>
  <c r="B725" i="6"/>
  <c r="C725" i="6" s="1"/>
  <c r="B726" i="6" l="1"/>
  <c r="C726" i="6" l="1"/>
  <c r="B727" i="6"/>
  <c r="C727" i="6" l="1"/>
  <c r="B728" i="6"/>
  <c r="C728" i="6" s="1"/>
  <c r="B729" i="6" l="1"/>
  <c r="C729" i="6" l="1"/>
  <c r="B730" i="6"/>
  <c r="C730" i="6" l="1"/>
  <c r="B731" i="6"/>
  <c r="C731" i="6" s="1"/>
  <c r="B732" i="6" l="1"/>
  <c r="C732" i="6" l="1"/>
  <c r="B733" i="6"/>
  <c r="C733" i="6" s="1"/>
  <c r="B734" i="6" l="1"/>
  <c r="C734" i="6" l="1"/>
  <c r="B735" i="6"/>
  <c r="C735" i="6" l="1"/>
  <c r="B736" i="6"/>
  <c r="C736" i="6" l="1"/>
  <c r="B737" i="6"/>
  <c r="C737" i="6" l="1"/>
  <c r="B738" i="6"/>
  <c r="C738" i="6" s="1"/>
  <c r="B739" i="6" l="1"/>
  <c r="C739" i="6" l="1"/>
  <c r="B740" i="6"/>
  <c r="C740" i="6" l="1"/>
  <c r="B741" i="6"/>
  <c r="C741" i="6" s="1"/>
  <c r="B742" i="6" l="1"/>
  <c r="C742" i="6" l="1"/>
  <c r="B743" i="6"/>
  <c r="C743" i="6" l="1"/>
  <c r="B744" i="6"/>
  <c r="C744" i="6" l="1"/>
  <c r="B745" i="6"/>
  <c r="C745" i="6" l="1"/>
  <c r="B746" i="6"/>
  <c r="C746" i="6" l="1"/>
  <c r="B747" i="6"/>
  <c r="C747" i="6" l="1"/>
  <c r="B748" i="6"/>
  <c r="C748" i="6" l="1"/>
  <c r="B749" i="6"/>
  <c r="C749" i="6" s="1"/>
  <c r="B750" i="6" l="1"/>
  <c r="C750" i="6" s="1"/>
  <c r="B751" i="6" l="1"/>
  <c r="C751" i="6" l="1"/>
  <c r="B752" i="6"/>
  <c r="C752" i="6" l="1"/>
  <c r="B753" i="6"/>
  <c r="C753" i="6" l="1"/>
  <c r="B754" i="6"/>
  <c r="C754" i="6" l="1"/>
  <c r="B755" i="6"/>
  <c r="B756" i="6" l="1"/>
  <c r="C756" i="6" s="1"/>
  <c r="C755" i="6"/>
  <c r="B757" i="6" l="1"/>
  <c r="C757" i="6" s="1"/>
  <c r="B758" i="6" l="1"/>
  <c r="C758" i="6" s="1"/>
  <c r="B759" i="6" l="1"/>
  <c r="C759" i="6" s="1"/>
  <c r="B760" i="6" l="1"/>
  <c r="C760" i="6" s="1"/>
  <c r="B761" i="6" l="1"/>
  <c r="C761" i="6" s="1"/>
  <c r="B762" i="6" l="1"/>
  <c r="C762" i="6" s="1"/>
  <c r="B763" i="6" l="1"/>
  <c r="C763" i="6" s="1"/>
  <c r="B764" i="6" l="1"/>
  <c r="C764" i="6" s="1"/>
  <c r="B765" i="6" l="1"/>
  <c r="C765" i="6" s="1"/>
  <c r="B766" i="6" l="1"/>
  <c r="C766" i="6" l="1"/>
  <c r="B767" i="6"/>
  <c r="C767" i="6" l="1"/>
  <c r="B768" i="6"/>
  <c r="C768" i="6" l="1"/>
  <c r="B769" i="6"/>
  <c r="C769" i="6" l="1"/>
  <c r="B770" i="6"/>
  <c r="C770" i="6" l="1"/>
  <c r="B771" i="6"/>
  <c r="C771" i="6" s="1"/>
  <c r="B772" i="6" l="1"/>
  <c r="C772" i="6" l="1"/>
  <c r="B773" i="6"/>
  <c r="C773" i="6" l="1"/>
  <c r="B774" i="6"/>
  <c r="C774" i="6" s="1"/>
  <c r="B775" i="6" l="1"/>
  <c r="C775" i="6" s="1"/>
  <c r="B776" i="6" l="1"/>
  <c r="C776" i="6" s="1"/>
</calcChain>
</file>

<file path=xl/sharedStrings.xml><?xml version="1.0" encoding="utf-8"?>
<sst xmlns="http://schemas.openxmlformats.org/spreadsheetml/2006/main" count="471" uniqueCount="178">
  <si>
    <t>施工開始前</t>
    <rPh sb="0" eb="2">
      <t>セコウ</t>
    </rPh>
    <rPh sb="2" eb="5">
      <t>カイシマエ</t>
    </rPh>
    <phoneticPr fontId="1"/>
  </si>
  <si>
    <t>外壁（北）</t>
    <rPh sb="0" eb="2">
      <t>ガイヘキ</t>
    </rPh>
    <rPh sb="3" eb="4">
      <t>キタ</t>
    </rPh>
    <phoneticPr fontId="1"/>
  </si>
  <si>
    <t>外壁（東）</t>
    <rPh sb="0" eb="2">
      <t>ガイヘキ</t>
    </rPh>
    <rPh sb="3" eb="4">
      <t>ヒガシ</t>
    </rPh>
    <phoneticPr fontId="1"/>
  </si>
  <si>
    <t>外壁（南）</t>
    <rPh sb="0" eb="2">
      <t>ガイヘキ</t>
    </rPh>
    <rPh sb="3" eb="4">
      <t>ミナミ</t>
    </rPh>
    <phoneticPr fontId="1"/>
  </si>
  <si>
    <t>外壁（西）</t>
    <rPh sb="0" eb="2">
      <t>ガイヘキ</t>
    </rPh>
    <rPh sb="3" eb="4">
      <t>ニシ</t>
    </rPh>
    <phoneticPr fontId="1"/>
  </si>
  <si>
    <t>軒天</t>
    <rPh sb="0" eb="2">
      <t>ノキテン</t>
    </rPh>
    <phoneticPr fontId="1"/>
  </si>
  <si>
    <t>雨樋</t>
    <rPh sb="0" eb="2">
      <t>アマドイ</t>
    </rPh>
    <phoneticPr fontId="1"/>
  </si>
  <si>
    <t>水切り</t>
    <rPh sb="0" eb="2">
      <t>ミズキ</t>
    </rPh>
    <phoneticPr fontId="1"/>
  </si>
  <si>
    <t>雨戸</t>
    <rPh sb="0" eb="2">
      <t>アマド</t>
    </rPh>
    <phoneticPr fontId="1"/>
  </si>
  <si>
    <t>アウト</t>
    <phoneticPr fontId="1"/>
  </si>
  <si>
    <t>アップ</t>
    <phoneticPr fontId="1"/>
  </si>
  <si>
    <t>高圧洗浄</t>
    <rPh sb="0" eb="2">
      <t>コウアツ</t>
    </rPh>
    <rPh sb="2" eb="4">
      <t>センジョウ</t>
    </rPh>
    <phoneticPr fontId="1"/>
  </si>
  <si>
    <t>タスペーサー</t>
    <phoneticPr fontId="1"/>
  </si>
  <si>
    <t>上塗り</t>
    <rPh sb="0" eb="2">
      <t>ウワヌ</t>
    </rPh>
    <phoneticPr fontId="1"/>
  </si>
  <si>
    <t>□</t>
    <phoneticPr fontId="1"/>
  </si>
  <si>
    <t>ー</t>
    <phoneticPr fontId="1"/>
  </si>
  <si>
    <t>工事完了後</t>
    <rPh sb="0" eb="2">
      <t>コウジ</t>
    </rPh>
    <rPh sb="2" eb="5">
      <t>カンリョウゴ</t>
    </rPh>
    <phoneticPr fontId="1"/>
  </si>
  <si>
    <t>注意事項</t>
    <rPh sb="0" eb="2">
      <t>チュウイ</t>
    </rPh>
    <rPh sb="2" eb="4">
      <t>ジコウ</t>
    </rPh>
    <phoneticPr fontId="1"/>
  </si>
  <si>
    <t>１．全体の施工開始前の写真は足場設置前に撮影し、工事完了後の写真は足場解体後に撮影する。</t>
    <rPh sb="2" eb="4">
      <t>ゼンタイ</t>
    </rPh>
    <rPh sb="5" eb="7">
      <t>セコウ</t>
    </rPh>
    <rPh sb="7" eb="10">
      <t>カイシマエ</t>
    </rPh>
    <rPh sb="11" eb="13">
      <t>シャシン</t>
    </rPh>
    <rPh sb="14" eb="16">
      <t>アシバ</t>
    </rPh>
    <rPh sb="16" eb="19">
      <t>セッチマエ</t>
    </rPh>
    <rPh sb="20" eb="22">
      <t>サツエイ</t>
    </rPh>
    <rPh sb="24" eb="26">
      <t>コウジ</t>
    </rPh>
    <rPh sb="26" eb="29">
      <t>カンリョウゴ</t>
    </rPh>
    <rPh sb="30" eb="32">
      <t>シャシン</t>
    </rPh>
    <rPh sb="33" eb="35">
      <t>アシバ</t>
    </rPh>
    <rPh sb="35" eb="38">
      <t>カイタイゴ</t>
    </rPh>
    <rPh sb="39" eb="41">
      <t>サツエイ</t>
    </rPh>
    <phoneticPr fontId="1"/>
  </si>
  <si>
    <t>２．各部位の施工開始前の写真は足場設置後に撮影し、工事完了後の写真は完工前検査が終了した後、足場の解体前に撮影する。</t>
    <rPh sb="2" eb="5">
      <t>カクブイ</t>
    </rPh>
    <rPh sb="6" eb="8">
      <t>セコウ</t>
    </rPh>
    <rPh sb="8" eb="11">
      <t>カイシマエ</t>
    </rPh>
    <rPh sb="12" eb="14">
      <t>シャシン</t>
    </rPh>
    <rPh sb="15" eb="17">
      <t>アシバ</t>
    </rPh>
    <rPh sb="17" eb="20">
      <t>セッチゴ</t>
    </rPh>
    <rPh sb="21" eb="23">
      <t>サツエイ</t>
    </rPh>
    <rPh sb="25" eb="27">
      <t>コウジ</t>
    </rPh>
    <rPh sb="27" eb="30">
      <t>カンリョウゴ</t>
    </rPh>
    <rPh sb="31" eb="33">
      <t>シャシン</t>
    </rPh>
    <rPh sb="34" eb="36">
      <t>カンコウ</t>
    </rPh>
    <rPh sb="36" eb="37">
      <t>マエ</t>
    </rPh>
    <rPh sb="37" eb="39">
      <t>ケンサ</t>
    </rPh>
    <rPh sb="40" eb="42">
      <t>シュウリョウ</t>
    </rPh>
    <rPh sb="44" eb="45">
      <t>ノチ</t>
    </rPh>
    <rPh sb="46" eb="48">
      <t>アシバ</t>
    </rPh>
    <rPh sb="49" eb="52">
      <t>カイタイマエ</t>
    </rPh>
    <rPh sb="53" eb="55">
      <t>サツエイ</t>
    </rPh>
    <phoneticPr fontId="1"/>
  </si>
  <si>
    <t>３．作業中の写真は保護具（ヘルメット、安全帯等）の装着などの確認を行ってから撮影する。</t>
    <rPh sb="2" eb="5">
      <t>サギョウチュウ</t>
    </rPh>
    <rPh sb="6" eb="8">
      <t>シャシン</t>
    </rPh>
    <rPh sb="9" eb="11">
      <t>ホゴ</t>
    </rPh>
    <rPh sb="11" eb="12">
      <t>グ</t>
    </rPh>
    <rPh sb="19" eb="21">
      <t>アンゼン</t>
    </rPh>
    <rPh sb="21" eb="22">
      <t>タイ</t>
    </rPh>
    <rPh sb="22" eb="23">
      <t>トウ</t>
    </rPh>
    <rPh sb="25" eb="27">
      <t>ソウチャク</t>
    </rPh>
    <rPh sb="30" eb="32">
      <t>カクニン</t>
    </rPh>
    <rPh sb="33" eb="34">
      <t>オコナ</t>
    </rPh>
    <rPh sb="38" eb="40">
      <t>サツエイ</t>
    </rPh>
    <phoneticPr fontId="1"/>
  </si>
  <si>
    <t>写真は各部位ごとに同じ場所で撮影する。</t>
    <rPh sb="0" eb="2">
      <t>シャシン</t>
    </rPh>
    <rPh sb="3" eb="6">
      <t>カクブイ</t>
    </rPh>
    <rPh sb="9" eb="10">
      <t>オナ</t>
    </rPh>
    <rPh sb="11" eb="13">
      <t>バショ</t>
    </rPh>
    <rPh sb="14" eb="16">
      <t>サツエイ</t>
    </rPh>
    <phoneticPr fontId="1"/>
  </si>
  <si>
    <t>工事場所</t>
    <rPh sb="0" eb="2">
      <t>コウジ</t>
    </rPh>
    <rPh sb="2" eb="4">
      <t>バショ</t>
    </rPh>
    <phoneticPr fontId="1"/>
  </si>
  <si>
    <t>全体（足場なし）</t>
    <rPh sb="0" eb="2">
      <t>ゼンタイ</t>
    </rPh>
    <rPh sb="3" eb="5">
      <t>アシバ</t>
    </rPh>
    <phoneticPr fontId="1"/>
  </si>
  <si>
    <t>全体（足場設置）</t>
    <rPh sb="0" eb="2">
      <t>ゼンタイ</t>
    </rPh>
    <rPh sb="3" eb="5">
      <t>アシバ</t>
    </rPh>
    <rPh sb="5" eb="7">
      <t>セッチ</t>
    </rPh>
    <phoneticPr fontId="1"/>
  </si>
  <si>
    <t>屋根</t>
  </si>
  <si>
    <t>屋根</t>
    <rPh sb="0" eb="2">
      <t>ヤネ</t>
    </rPh>
    <phoneticPr fontId="1"/>
  </si>
  <si>
    <t>外壁</t>
  </si>
  <si>
    <t>外壁</t>
    <rPh sb="0" eb="2">
      <t>ガイヘキ</t>
    </rPh>
    <phoneticPr fontId="1"/>
  </si>
  <si>
    <t>下塗り</t>
    <rPh sb="0" eb="2">
      <t>シタヌ</t>
    </rPh>
    <phoneticPr fontId="1"/>
  </si>
  <si>
    <t>対象</t>
    <rPh sb="0" eb="2">
      <t>タイショウ</t>
    </rPh>
    <phoneticPr fontId="1"/>
  </si>
  <si>
    <t>下屋</t>
    <rPh sb="0" eb="2">
      <t>ゲヤ</t>
    </rPh>
    <phoneticPr fontId="1"/>
  </si>
  <si>
    <t>破風・鼻隠し</t>
    <rPh sb="0" eb="2">
      <t>ハフ</t>
    </rPh>
    <rPh sb="3" eb="5">
      <t>ハナカク</t>
    </rPh>
    <phoneticPr fontId="1"/>
  </si>
  <si>
    <t>幕板</t>
    <rPh sb="0" eb="2">
      <t>マクイタ</t>
    </rPh>
    <phoneticPr fontId="1"/>
  </si>
  <si>
    <t>笠木</t>
    <rPh sb="0" eb="2">
      <t>カサギ</t>
    </rPh>
    <phoneticPr fontId="1"/>
  </si>
  <si>
    <t>ｼｬｯﾀｰﾎﾞｯｸｽ</t>
    <phoneticPr fontId="1"/>
  </si>
  <si>
    <t>工事パターン</t>
    <rPh sb="0" eb="2">
      <t>コウジ</t>
    </rPh>
    <phoneticPr fontId="1"/>
  </si>
  <si>
    <t>下塗り2回</t>
    <rPh sb="0" eb="2">
      <t>シタヌ</t>
    </rPh>
    <rPh sb="4" eb="5">
      <t>カイ</t>
    </rPh>
    <phoneticPr fontId="1"/>
  </si>
  <si>
    <t>下塗り1回</t>
    <rPh sb="0" eb="2">
      <t>シタヌ</t>
    </rPh>
    <rPh sb="4" eb="5">
      <t>カイ</t>
    </rPh>
    <phoneticPr fontId="1"/>
  </si>
  <si>
    <t>下塗り不要</t>
    <rPh sb="0" eb="2">
      <t>シタヌ</t>
    </rPh>
    <rPh sb="3" eb="5">
      <t>フヨウ</t>
    </rPh>
    <phoneticPr fontId="1"/>
  </si>
  <si>
    <t>上塗り2回</t>
    <rPh sb="0" eb="2">
      <t>ウワヌ</t>
    </rPh>
    <rPh sb="4" eb="5">
      <t>カイ</t>
    </rPh>
    <phoneticPr fontId="1"/>
  </si>
  <si>
    <t>上塗り1回</t>
    <rPh sb="0" eb="2">
      <t>ウワヌ</t>
    </rPh>
    <rPh sb="4" eb="5">
      <t>カイ</t>
    </rPh>
    <phoneticPr fontId="1"/>
  </si>
  <si>
    <t>中塗り・上塗り</t>
    <rPh sb="0" eb="2">
      <t>ナカヌ</t>
    </rPh>
    <rPh sb="4" eb="6">
      <t>ウワヌ</t>
    </rPh>
    <phoneticPr fontId="1"/>
  </si>
  <si>
    <t>通気口</t>
    <rPh sb="0" eb="3">
      <t>ツウキコウ</t>
    </rPh>
    <phoneticPr fontId="1"/>
  </si>
  <si>
    <t>タスペーサーなし</t>
    <phoneticPr fontId="1"/>
  </si>
  <si>
    <t>下屋あり（タスペーサーなし）</t>
    <rPh sb="0" eb="2">
      <t>ゲヤ</t>
    </rPh>
    <phoneticPr fontId="1"/>
  </si>
  <si>
    <t>下屋あり（タスペーサーあり）</t>
    <rPh sb="0" eb="2">
      <t>ゲヤ</t>
    </rPh>
    <phoneticPr fontId="1"/>
  </si>
  <si>
    <t>シール工事なし</t>
    <rPh sb="3" eb="5">
      <t>コウジ</t>
    </rPh>
    <phoneticPr fontId="1"/>
  </si>
  <si>
    <t>シール工事あり</t>
    <rPh sb="3" eb="5">
      <t>コウジ</t>
    </rPh>
    <phoneticPr fontId="1"/>
  </si>
  <si>
    <t>上下塗り分け（シールなし）</t>
    <rPh sb="0" eb="2">
      <t>ジョウゲ</t>
    </rPh>
    <rPh sb="2" eb="3">
      <t>ヌ</t>
    </rPh>
    <rPh sb="4" eb="5">
      <t>ワ</t>
    </rPh>
    <phoneticPr fontId="1"/>
  </si>
  <si>
    <t>上下塗り分け（シールあり）</t>
    <rPh sb="0" eb="2">
      <t>ジョウゲ</t>
    </rPh>
    <rPh sb="2" eb="3">
      <t>ヌ</t>
    </rPh>
    <rPh sb="4" eb="5">
      <t>ワ</t>
    </rPh>
    <phoneticPr fontId="1"/>
  </si>
  <si>
    <t>左右塗り分け（シールなし）</t>
    <rPh sb="0" eb="2">
      <t>サユウ</t>
    </rPh>
    <rPh sb="2" eb="3">
      <t>ヌ</t>
    </rPh>
    <rPh sb="3" eb="4">
      <t>ウワヌ</t>
    </rPh>
    <rPh sb="4" eb="5">
      <t>ワ</t>
    </rPh>
    <phoneticPr fontId="1"/>
  </si>
  <si>
    <t>左右塗り分け（シールあり）</t>
    <rPh sb="0" eb="2">
      <t>サユウ</t>
    </rPh>
    <rPh sb="2" eb="3">
      <t>ヌ</t>
    </rPh>
    <rPh sb="3" eb="4">
      <t>ウワヌ</t>
    </rPh>
    <rPh sb="4" eb="5">
      <t>ワ</t>
    </rPh>
    <phoneticPr fontId="1"/>
  </si>
  <si>
    <t>屋根撮影位置</t>
    <rPh sb="0" eb="2">
      <t>ヤネ</t>
    </rPh>
    <rPh sb="2" eb="4">
      <t>サツエイ</t>
    </rPh>
    <rPh sb="4" eb="6">
      <t>イチ</t>
    </rPh>
    <phoneticPr fontId="1"/>
  </si>
  <si>
    <t>南東</t>
    <rPh sb="0" eb="2">
      <t>ナントウ</t>
    </rPh>
    <phoneticPr fontId="1"/>
  </si>
  <si>
    <t>南西</t>
    <rPh sb="0" eb="2">
      <t>ナンセイ</t>
    </rPh>
    <phoneticPr fontId="1"/>
  </si>
  <si>
    <t>北西</t>
    <rPh sb="0" eb="2">
      <t>ホクセイ</t>
    </rPh>
    <phoneticPr fontId="1"/>
  </si>
  <si>
    <t>北東</t>
    <rPh sb="0" eb="2">
      <t>ホクトウ</t>
    </rPh>
    <phoneticPr fontId="1"/>
  </si>
  <si>
    <t>外壁（１Ｆ北）</t>
    <rPh sb="0" eb="2">
      <t>ガイヘキ</t>
    </rPh>
    <rPh sb="5" eb="6">
      <t>キタ</t>
    </rPh>
    <phoneticPr fontId="1"/>
  </si>
  <si>
    <t>外壁（１Ｆ東）</t>
    <rPh sb="0" eb="2">
      <t>ガイヘキ</t>
    </rPh>
    <rPh sb="5" eb="6">
      <t>ヒガシ</t>
    </rPh>
    <phoneticPr fontId="1"/>
  </si>
  <si>
    <t>外壁（１Ｆ南）</t>
    <rPh sb="0" eb="2">
      <t>ガイヘキ</t>
    </rPh>
    <rPh sb="5" eb="6">
      <t>ミナミ</t>
    </rPh>
    <phoneticPr fontId="1"/>
  </si>
  <si>
    <t>外壁（１Ｆ西）</t>
    <rPh sb="0" eb="2">
      <t>ガイヘキ</t>
    </rPh>
    <rPh sb="5" eb="6">
      <t>ニシ</t>
    </rPh>
    <phoneticPr fontId="1"/>
  </si>
  <si>
    <t>外壁（２Ｆ北）</t>
    <rPh sb="0" eb="2">
      <t>ガイヘキ</t>
    </rPh>
    <rPh sb="5" eb="6">
      <t>キタ</t>
    </rPh>
    <phoneticPr fontId="1"/>
  </si>
  <si>
    <t>外壁（２Ｆ東）</t>
    <rPh sb="0" eb="2">
      <t>ガイヘキ</t>
    </rPh>
    <rPh sb="5" eb="6">
      <t>ヒガシ</t>
    </rPh>
    <phoneticPr fontId="1"/>
  </si>
  <si>
    <t>外壁（２Ｆ南）</t>
    <rPh sb="0" eb="2">
      <t>ガイヘキ</t>
    </rPh>
    <rPh sb="5" eb="6">
      <t>ミナミ</t>
    </rPh>
    <phoneticPr fontId="1"/>
  </si>
  <si>
    <t>外壁（２Ｆ西）</t>
    <rPh sb="0" eb="2">
      <t>ガイヘキ</t>
    </rPh>
    <rPh sb="5" eb="6">
      <t>ニシ</t>
    </rPh>
    <phoneticPr fontId="1"/>
  </si>
  <si>
    <t>タスペーサーあり</t>
    <phoneticPr fontId="1"/>
  </si>
  <si>
    <t>その他部位</t>
    <rPh sb="2" eb="3">
      <t>タ</t>
    </rPh>
    <rPh sb="3" eb="5">
      <t>ブイ</t>
    </rPh>
    <phoneticPr fontId="1"/>
  </si>
  <si>
    <t>〇</t>
    <phoneticPr fontId="1"/>
  </si>
  <si>
    <t>×</t>
    <phoneticPr fontId="1"/>
  </si>
  <si>
    <t>□</t>
  </si>
  <si>
    <t>ー</t>
  </si>
  <si>
    <t>タスペーサー</t>
  </si>
  <si>
    <t>シール工事</t>
  </si>
  <si>
    <t>シール工事</t>
    <rPh sb="3" eb="5">
      <t>コウジ</t>
    </rPh>
    <phoneticPr fontId="1"/>
  </si>
  <si>
    <t>下塗り１回目</t>
  </si>
  <si>
    <t>工事内容</t>
    <rPh sb="0" eb="2">
      <t>コウジ</t>
    </rPh>
    <rPh sb="2" eb="4">
      <t>ナイヨウ</t>
    </rPh>
    <phoneticPr fontId="1"/>
  </si>
  <si>
    <t>追加作業項目</t>
    <rPh sb="0" eb="2">
      <t>ツイカ</t>
    </rPh>
    <rPh sb="2" eb="4">
      <t>サギョウ</t>
    </rPh>
    <rPh sb="4" eb="6">
      <t>コウモク</t>
    </rPh>
    <phoneticPr fontId="1"/>
  </si>
  <si>
    <t>写真撮影チェック表（塗装工事用）　　</t>
    <rPh sb="0" eb="2">
      <t>シャシン</t>
    </rPh>
    <rPh sb="2" eb="4">
      <t>サツエイ</t>
    </rPh>
    <rPh sb="8" eb="9">
      <t>ヒョウ</t>
    </rPh>
    <rPh sb="10" eb="12">
      <t>トソウ</t>
    </rPh>
    <rPh sb="12" eb="15">
      <t>コウジヨウ</t>
    </rPh>
    <phoneticPr fontId="1"/>
  </si>
  <si>
    <r>
      <t>写真を撮影したら</t>
    </r>
    <r>
      <rPr>
        <sz val="11"/>
        <rFont val="Segoe UI Symbol"/>
        <family val="2"/>
      </rPr>
      <t>☑</t>
    </r>
    <r>
      <rPr>
        <sz val="11"/>
        <rFont val="游ゴシック"/>
        <family val="2"/>
        <charset val="128"/>
        <scheme val="minor"/>
      </rPr>
      <t>を記入する。</t>
    </r>
    <rPh sb="0" eb="2">
      <t>シャシン</t>
    </rPh>
    <rPh sb="3" eb="5">
      <t>サツエイ</t>
    </rPh>
    <rPh sb="10" eb="12">
      <t>キニュウ</t>
    </rPh>
    <phoneticPr fontId="1"/>
  </si>
  <si>
    <t>屋根工事なし</t>
    <rPh sb="0" eb="2">
      <t>ヤネ</t>
    </rPh>
    <rPh sb="2" eb="4">
      <t>コウジ</t>
    </rPh>
    <phoneticPr fontId="1"/>
  </si>
  <si>
    <t>外壁工事なし</t>
    <rPh sb="0" eb="2">
      <t>ガイヘキ</t>
    </rPh>
    <rPh sb="2" eb="4">
      <t>コウジ</t>
    </rPh>
    <phoneticPr fontId="1"/>
  </si>
  <si>
    <t>下塗り２回目</t>
  </si>
  <si>
    <t>MAX</t>
    <phoneticPr fontId="1"/>
  </si>
  <si>
    <t>使用塗料</t>
    <rPh sb="0" eb="2">
      <t>シヨウ</t>
    </rPh>
    <rPh sb="2" eb="4">
      <t>トリョウ</t>
    </rPh>
    <phoneticPr fontId="1"/>
  </si>
  <si>
    <t>外壁用塗料</t>
    <rPh sb="0" eb="3">
      <t>ガイヘキヨウ</t>
    </rPh>
    <rPh sb="3" eb="5">
      <t>トリョウ</t>
    </rPh>
    <phoneticPr fontId="1"/>
  </si>
  <si>
    <t>屋根用塗料</t>
    <rPh sb="0" eb="2">
      <t>ヤネ</t>
    </rPh>
    <rPh sb="2" eb="5">
      <t>ヨウトリョウ</t>
    </rPh>
    <phoneticPr fontId="1"/>
  </si>
  <si>
    <t>付帯部用塗料</t>
    <rPh sb="0" eb="2">
      <t>フタイ</t>
    </rPh>
    <rPh sb="2" eb="4">
      <t>ブヨウ</t>
    </rPh>
    <rPh sb="4" eb="6">
      <t>トリョウ</t>
    </rPh>
    <phoneticPr fontId="1"/>
  </si>
  <si>
    <t>上塗り・中塗り塗料</t>
    <rPh sb="0" eb="2">
      <t>ウワヌ</t>
    </rPh>
    <rPh sb="4" eb="6">
      <t>ナカヌ</t>
    </rPh>
    <rPh sb="7" eb="9">
      <t>トリョウ</t>
    </rPh>
    <phoneticPr fontId="1"/>
  </si>
  <si>
    <t>下塗り塗料</t>
    <rPh sb="0" eb="2">
      <t>シタヌ</t>
    </rPh>
    <rPh sb="3" eb="5">
      <t>トリョウ</t>
    </rPh>
    <phoneticPr fontId="1"/>
  </si>
  <si>
    <t>下塗り塗料</t>
    <phoneticPr fontId="1"/>
  </si>
  <si>
    <t>塗料</t>
    <rPh sb="0" eb="2">
      <t>トリョウ</t>
    </rPh>
    <phoneticPr fontId="1"/>
  </si>
  <si>
    <t>塗料全数確認</t>
    <rPh sb="0" eb="2">
      <t>トリョウ</t>
    </rPh>
    <rPh sb="2" eb="4">
      <t>ゼンスウ</t>
    </rPh>
    <rPh sb="4" eb="6">
      <t>カクニン</t>
    </rPh>
    <phoneticPr fontId="1"/>
  </si>
  <si>
    <t>４．塗料全数確認の写真はすべての塗料を集めて現場で撮影する。</t>
    <rPh sb="2" eb="4">
      <t>トリョウ</t>
    </rPh>
    <rPh sb="4" eb="6">
      <t>ゼンスウ</t>
    </rPh>
    <rPh sb="6" eb="8">
      <t>カクニン</t>
    </rPh>
    <rPh sb="9" eb="11">
      <t>シャシン</t>
    </rPh>
    <rPh sb="16" eb="18">
      <t>トリョウ</t>
    </rPh>
    <rPh sb="19" eb="20">
      <t>アツ</t>
    </rPh>
    <rPh sb="22" eb="24">
      <t>ゲンバ</t>
    </rPh>
    <rPh sb="25" eb="27">
      <t>サツエイ</t>
    </rPh>
    <phoneticPr fontId="1"/>
  </si>
  <si>
    <t>５．個別の塗料は製品ごとに製品名と納品数量がわかるように撮影する。</t>
    <rPh sb="2" eb="4">
      <t>コベツ</t>
    </rPh>
    <rPh sb="5" eb="7">
      <t>トリョウ</t>
    </rPh>
    <rPh sb="8" eb="10">
      <t>セイヒン</t>
    </rPh>
    <rPh sb="13" eb="16">
      <t>セイヒンメイ</t>
    </rPh>
    <rPh sb="17" eb="19">
      <t>ノウヒン</t>
    </rPh>
    <rPh sb="19" eb="21">
      <t>スウリョウ</t>
    </rPh>
    <rPh sb="28" eb="30">
      <t>サツエイ</t>
    </rPh>
    <phoneticPr fontId="1"/>
  </si>
  <si>
    <t>XXX</t>
    <phoneticPr fontId="1"/>
  </si>
  <si>
    <t>取り忘れ防止用タグ</t>
    <rPh sb="0" eb="1">
      <t>ト</t>
    </rPh>
    <rPh sb="2" eb="3">
      <t>ワス</t>
    </rPh>
    <rPh sb="4" eb="7">
      <t>ボウシヨウ</t>
    </rPh>
    <phoneticPr fontId="1"/>
  </si>
  <si>
    <t>※あらかじめ使用する塗料を登録しておきます。</t>
    <rPh sb="6" eb="8">
      <t>シヨウ</t>
    </rPh>
    <rPh sb="10" eb="12">
      <t>トリョウ</t>
    </rPh>
    <rPh sb="13" eb="15">
      <t>トウロク</t>
    </rPh>
    <phoneticPr fontId="1"/>
  </si>
  <si>
    <t>対象部位</t>
    <rPh sb="0" eb="2">
      <t>タイショウ</t>
    </rPh>
    <rPh sb="2" eb="4">
      <t>ブイ</t>
    </rPh>
    <phoneticPr fontId="1"/>
  </si>
  <si>
    <t>↑追加する部位を入力します。</t>
    <rPh sb="1" eb="3">
      <t>ツイカ</t>
    </rPh>
    <rPh sb="5" eb="7">
      <t>ブイ</t>
    </rPh>
    <rPh sb="8" eb="10">
      <t>ニュウリョク</t>
    </rPh>
    <phoneticPr fontId="1"/>
  </si>
  <si>
    <t>工事仕様書</t>
    <rPh sb="0" eb="2">
      <t>コウジ</t>
    </rPh>
    <rPh sb="2" eb="5">
      <t>シヨウショ</t>
    </rPh>
    <phoneticPr fontId="1"/>
  </si>
  <si>
    <t>現場住所</t>
    <rPh sb="0" eb="2">
      <t>ゲンバ</t>
    </rPh>
    <rPh sb="2" eb="4">
      <t>ジュウショ</t>
    </rPh>
    <phoneticPr fontId="1"/>
  </si>
  <si>
    <t>工事項目</t>
    <rPh sb="0" eb="2">
      <t>コウジ</t>
    </rPh>
    <rPh sb="2" eb="4">
      <t>コウモク</t>
    </rPh>
    <phoneticPr fontId="1"/>
  </si>
  <si>
    <t>工事仕様</t>
    <rPh sb="0" eb="4">
      <t>コウジシヨウ</t>
    </rPh>
    <phoneticPr fontId="1"/>
  </si>
  <si>
    <t>☑</t>
    <phoneticPr fontId="1"/>
  </si>
  <si>
    <t>屋根塗装工事</t>
    <rPh sb="0" eb="2">
      <t>ヤネ</t>
    </rPh>
    <rPh sb="2" eb="4">
      <t>トソウ</t>
    </rPh>
    <rPh sb="4" eb="6">
      <t>コウジ</t>
    </rPh>
    <phoneticPr fontId="1"/>
  </si>
  <si>
    <t>屋根下塗り</t>
    <phoneticPr fontId="1"/>
  </si>
  <si>
    <t>屋根上塗り</t>
    <phoneticPr fontId="1"/>
  </si>
  <si>
    <t>ﾀｽﾍﾟｰｻｰ設置</t>
    <phoneticPr fontId="1"/>
  </si>
  <si>
    <t>外壁塗装工事</t>
    <rPh sb="0" eb="2">
      <t>ガイヘキ</t>
    </rPh>
    <rPh sb="2" eb="4">
      <t>トソウ</t>
    </rPh>
    <rPh sb="4" eb="6">
      <t>コウジ</t>
    </rPh>
    <phoneticPr fontId="1"/>
  </si>
  <si>
    <t>外壁下塗り</t>
    <rPh sb="0" eb="2">
      <t>ガイヘキ</t>
    </rPh>
    <phoneticPr fontId="1"/>
  </si>
  <si>
    <t>外壁上塗り</t>
    <rPh sb="0" eb="2">
      <t>ガイヘキ</t>
    </rPh>
    <phoneticPr fontId="1"/>
  </si>
  <si>
    <t>その他塗装工事</t>
    <rPh sb="2" eb="3">
      <t>タ</t>
    </rPh>
    <rPh sb="3" eb="5">
      <t>トソウ</t>
    </rPh>
    <rPh sb="5" eb="7">
      <t>コウジ</t>
    </rPh>
    <phoneticPr fontId="1"/>
  </si>
  <si>
    <t>仮設工事</t>
    <rPh sb="0" eb="2">
      <t>カセツ</t>
    </rPh>
    <rPh sb="2" eb="4">
      <t>コウジ</t>
    </rPh>
    <phoneticPr fontId="1"/>
  </si>
  <si>
    <t>数量</t>
    <rPh sb="0" eb="2">
      <t>スウリョウ</t>
    </rPh>
    <phoneticPr fontId="1"/>
  </si>
  <si>
    <t>単位</t>
    <rPh sb="0" eb="2">
      <t>タンイ</t>
    </rPh>
    <phoneticPr fontId="1"/>
  </si>
  <si>
    <t>足場</t>
    <rPh sb="0" eb="2">
      <t>アシバ</t>
    </rPh>
    <phoneticPr fontId="1"/>
  </si>
  <si>
    <t>㎡</t>
  </si>
  <si>
    <t>昇降階段</t>
    <rPh sb="0" eb="2">
      <t>ショウコウ</t>
    </rPh>
    <rPh sb="2" eb="4">
      <t>カイダン</t>
    </rPh>
    <phoneticPr fontId="1"/>
  </si>
  <si>
    <t>屋根足場</t>
    <rPh sb="0" eb="2">
      <t>ヤネ</t>
    </rPh>
    <rPh sb="2" eb="4">
      <t>アシバ</t>
    </rPh>
    <phoneticPr fontId="1"/>
  </si>
  <si>
    <t>屋根の建材</t>
    <rPh sb="0" eb="2">
      <t>ヤネ</t>
    </rPh>
    <rPh sb="3" eb="5">
      <t>ケンザイ</t>
    </rPh>
    <phoneticPr fontId="1"/>
  </si>
  <si>
    <t>スレート瓦（コロニアル）</t>
    <rPh sb="4" eb="5">
      <t>カワラ</t>
    </rPh>
    <phoneticPr fontId="1"/>
  </si>
  <si>
    <t>外壁の建材</t>
    <rPh sb="0" eb="2">
      <t>ガイヘキ</t>
    </rPh>
    <rPh sb="3" eb="5">
      <t>ケンザイ</t>
    </rPh>
    <phoneticPr fontId="1"/>
  </si>
  <si>
    <t>窯業系サイディング</t>
    <rPh sb="0" eb="3">
      <t>ヨウギョウケイ</t>
    </rPh>
    <phoneticPr fontId="1"/>
  </si>
  <si>
    <t>その他工事</t>
    <rPh sb="2" eb="3">
      <t>タ</t>
    </rPh>
    <rPh sb="3" eb="5">
      <t>コウジ</t>
    </rPh>
    <phoneticPr fontId="1"/>
  </si>
  <si>
    <t>下屋の有無</t>
    <rPh sb="0" eb="2">
      <t>ゲヤ</t>
    </rPh>
    <rPh sb="3" eb="5">
      <t>ウム</t>
    </rPh>
    <phoneticPr fontId="1"/>
  </si>
  <si>
    <t>あり</t>
    <phoneticPr fontId="1"/>
  </si>
  <si>
    <t>なし</t>
    <phoneticPr fontId="1"/>
  </si>
  <si>
    <t>塗り分けの有無</t>
    <rPh sb="0" eb="1">
      <t>ヌ</t>
    </rPh>
    <rPh sb="2" eb="3">
      <t>ワ</t>
    </rPh>
    <rPh sb="5" eb="7">
      <t>ウム</t>
    </rPh>
    <phoneticPr fontId="1"/>
  </si>
  <si>
    <t>シール工事の有無</t>
    <rPh sb="3" eb="5">
      <t>コウジ</t>
    </rPh>
    <rPh sb="6" eb="8">
      <t>ウム</t>
    </rPh>
    <phoneticPr fontId="1"/>
  </si>
  <si>
    <t>発注者名</t>
    <rPh sb="0" eb="3">
      <t>ハッチュウシャ</t>
    </rPh>
    <rPh sb="3" eb="4">
      <t>メイ</t>
    </rPh>
    <phoneticPr fontId="1"/>
  </si>
  <si>
    <t>工事受注会社名</t>
    <rPh sb="0" eb="2">
      <t>コウジ</t>
    </rPh>
    <rPh sb="2" eb="4">
      <t>ジュチュウ</t>
    </rPh>
    <rPh sb="4" eb="7">
      <t>カイシャメイ</t>
    </rPh>
    <phoneticPr fontId="1"/>
  </si>
  <si>
    <t>工事管理者</t>
    <rPh sb="0" eb="2">
      <t>コウジ</t>
    </rPh>
    <rPh sb="2" eb="5">
      <t>カンリシャ</t>
    </rPh>
    <phoneticPr fontId="1"/>
  </si>
  <si>
    <t>工事管理者携帯</t>
    <rPh sb="0" eb="2">
      <t>コウジ</t>
    </rPh>
    <rPh sb="2" eb="5">
      <t>カンリシャ</t>
    </rPh>
    <rPh sb="5" eb="7">
      <t>ケイタイ</t>
    </rPh>
    <phoneticPr fontId="1"/>
  </si>
  <si>
    <t>上下塗り分け</t>
    <rPh sb="0" eb="2">
      <t>ジョウゲ</t>
    </rPh>
    <rPh sb="2" eb="3">
      <t>ヌ</t>
    </rPh>
    <rPh sb="4" eb="5">
      <t>ワ</t>
    </rPh>
    <phoneticPr fontId="1"/>
  </si>
  <si>
    <t>左右塗り分け</t>
    <rPh sb="0" eb="2">
      <t>サユウ</t>
    </rPh>
    <rPh sb="2" eb="3">
      <t>ヌ</t>
    </rPh>
    <rPh sb="4" eb="5">
      <t>ワ</t>
    </rPh>
    <phoneticPr fontId="1"/>
  </si>
  <si>
    <t>屋根写真撮影位置</t>
    <rPh sb="0" eb="2">
      <t>ヤネ</t>
    </rPh>
    <rPh sb="2" eb="4">
      <t>シャシン</t>
    </rPh>
    <rPh sb="4" eb="6">
      <t>サツエイ</t>
    </rPh>
    <rPh sb="6" eb="8">
      <t>イチ</t>
    </rPh>
    <phoneticPr fontId="1"/>
  </si>
  <si>
    <t>下塗り</t>
  </si>
  <si>
    <t>中塗り</t>
  </si>
  <si>
    <t>上塗り</t>
  </si>
  <si>
    <t>上塗り塗料</t>
    <rPh sb="0" eb="2">
      <t>ウワヌ</t>
    </rPh>
    <rPh sb="3" eb="5">
      <t>トリョウ</t>
    </rPh>
    <phoneticPr fontId="1"/>
  </si>
  <si>
    <t>施工部位１</t>
    <rPh sb="0" eb="2">
      <t>セコウ</t>
    </rPh>
    <rPh sb="2" eb="4">
      <t>ブイ</t>
    </rPh>
    <phoneticPr fontId="1"/>
  </si>
  <si>
    <t>施工部位２</t>
    <rPh sb="0" eb="2">
      <t>セコウ</t>
    </rPh>
    <rPh sb="2" eb="4">
      <t>ブイ</t>
    </rPh>
    <phoneticPr fontId="1"/>
  </si>
  <si>
    <t>施工部位３</t>
    <rPh sb="0" eb="2">
      <t>セコウ</t>
    </rPh>
    <rPh sb="2" eb="4">
      <t>ブイ</t>
    </rPh>
    <phoneticPr fontId="1"/>
  </si>
  <si>
    <t>施工部位４</t>
    <rPh sb="0" eb="2">
      <t>セコウ</t>
    </rPh>
    <rPh sb="2" eb="4">
      <t>ブイ</t>
    </rPh>
    <phoneticPr fontId="1"/>
  </si>
  <si>
    <t>施工部位５</t>
    <rPh sb="0" eb="2">
      <t>セコウ</t>
    </rPh>
    <rPh sb="2" eb="4">
      <t>ブイ</t>
    </rPh>
    <phoneticPr fontId="1"/>
  </si>
  <si>
    <t>施工部位６</t>
    <rPh sb="0" eb="2">
      <t>セコウ</t>
    </rPh>
    <rPh sb="2" eb="4">
      <t>ブイ</t>
    </rPh>
    <phoneticPr fontId="1"/>
  </si>
  <si>
    <t>施工部位７</t>
    <rPh sb="0" eb="2">
      <t>セコウ</t>
    </rPh>
    <rPh sb="2" eb="4">
      <t>ブイ</t>
    </rPh>
    <phoneticPr fontId="1"/>
  </si>
  <si>
    <t>施工部位８</t>
    <rPh sb="0" eb="2">
      <t>セコウ</t>
    </rPh>
    <rPh sb="2" eb="4">
      <t>ブイ</t>
    </rPh>
    <phoneticPr fontId="1"/>
  </si>
  <si>
    <t>塗装工事仕様入力シート</t>
    <rPh sb="0" eb="6">
      <t>トソウコウジシヨウ</t>
    </rPh>
    <rPh sb="6" eb="8">
      <t>ニュウリョク</t>
    </rPh>
    <phoneticPr fontId="1"/>
  </si>
  <si>
    <t>モルタル外壁</t>
    <rPh sb="4" eb="6">
      <t>ガイヘキ</t>
    </rPh>
    <phoneticPr fontId="1"/>
  </si>
  <si>
    <t>ALC</t>
    <phoneticPr fontId="1"/>
  </si>
  <si>
    <t>金属系サイディング</t>
    <rPh sb="0" eb="3">
      <t>キンゾクケイ</t>
    </rPh>
    <phoneticPr fontId="1"/>
  </si>
  <si>
    <t>その他</t>
    <rPh sb="2" eb="3">
      <t>タ</t>
    </rPh>
    <phoneticPr fontId="1"/>
  </si>
  <si>
    <t>セメント瓦</t>
    <rPh sb="4" eb="5">
      <t>カワラ</t>
    </rPh>
    <phoneticPr fontId="1"/>
  </si>
  <si>
    <t>モニエル瓦</t>
    <rPh sb="4" eb="5">
      <t>カワラ</t>
    </rPh>
    <phoneticPr fontId="1"/>
  </si>
  <si>
    <t>アスファルトシングル</t>
    <phoneticPr fontId="1"/>
  </si>
  <si>
    <t>金属系屋根材</t>
    <rPh sb="0" eb="3">
      <t>キンゾクケイ</t>
    </rPh>
    <rPh sb="3" eb="6">
      <t>ヤネザイ</t>
    </rPh>
    <phoneticPr fontId="1"/>
  </si>
  <si>
    <t>工事工程進捗チェック表（塗装工事用）　　</t>
    <rPh sb="0" eb="2">
      <t>コウジ</t>
    </rPh>
    <rPh sb="2" eb="4">
      <t>コウテイ</t>
    </rPh>
    <rPh sb="4" eb="6">
      <t>シンチョク</t>
    </rPh>
    <rPh sb="10" eb="11">
      <t>ヒョウ</t>
    </rPh>
    <rPh sb="12" eb="14">
      <t>トソウ</t>
    </rPh>
    <rPh sb="14" eb="17">
      <t>コウジヨウ</t>
    </rPh>
    <phoneticPr fontId="1"/>
  </si>
  <si>
    <t>工事名</t>
    <rPh sb="0" eb="3">
      <t>コウジメイ</t>
    </rPh>
    <phoneticPr fontId="1"/>
  </si>
  <si>
    <t>作成日</t>
    <rPh sb="0" eb="2">
      <t>サクセイ</t>
    </rPh>
    <rPh sb="2" eb="3">
      <t>ビ</t>
    </rPh>
    <phoneticPr fontId="1"/>
  </si>
  <si>
    <t>工事発注者</t>
    <rPh sb="0" eb="2">
      <t>コウジ</t>
    </rPh>
    <rPh sb="2" eb="5">
      <t>ハッチュウシャ</t>
    </rPh>
    <phoneticPr fontId="1"/>
  </si>
  <si>
    <t>塗料１</t>
    <rPh sb="0" eb="2">
      <t>トリョウ</t>
    </rPh>
    <phoneticPr fontId="1"/>
  </si>
  <si>
    <t>塗料２</t>
    <rPh sb="0" eb="2">
      <t>トリョウ</t>
    </rPh>
    <phoneticPr fontId="1"/>
  </si>
  <si>
    <t>ｍ</t>
    <phoneticPr fontId="1"/>
  </si>
  <si>
    <t>式</t>
    <rPh sb="0" eb="1">
      <t>シキ</t>
    </rPh>
    <phoneticPr fontId="1"/>
  </si>
  <si>
    <t>打ち替え（交換）</t>
    <rPh sb="0" eb="1">
      <t>ウ</t>
    </rPh>
    <rPh sb="2" eb="3">
      <t>カ</t>
    </rPh>
    <rPh sb="5" eb="7">
      <t>コウカン</t>
    </rPh>
    <phoneticPr fontId="1"/>
  </si>
  <si>
    <t>打ち増し（補修）</t>
    <rPh sb="0" eb="1">
      <t>ウ</t>
    </rPh>
    <rPh sb="2" eb="3">
      <t>マ</t>
    </rPh>
    <rPh sb="5" eb="7">
      <t>ホシュウ</t>
    </rPh>
    <phoneticPr fontId="1"/>
  </si>
  <si>
    <t>そ
の
他
塗
装
工
事</t>
    <rPh sb="4" eb="5">
      <t>タ</t>
    </rPh>
    <rPh sb="6" eb="7">
      <t>ヌリ</t>
    </rPh>
    <rPh sb="8" eb="9">
      <t>ソウ</t>
    </rPh>
    <rPh sb="10" eb="11">
      <t>コウ</t>
    </rPh>
    <rPh sb="12" eb="13">
      <t>コト</t>
    </rPh>
    <phoneticPr fontId="1"/>
  </si>
  <si>
    <t>外
壁
塗
装
工
事</t>
    <rPh sb="0" eb="1">
      <t>ソト</t>
    </rPh>
    <rPh sb="2" eb="3">
      <t>カベ</t>
    </rPh>
    <rPh sb="4" eb="5">
      <t>ヌリ</t>
    </rPh>
    <rPh sb="6" eb="7">
      <t>ソウ</t>
    </rPh>
    <rPh sb="8" eb="9">
      <t>コウ</t>
    </rPh>
    <rPh sb="10" eb="11">
      <t>コト</t>
    </rPh>
    <phoneticPr fontId="1"/>
  </si>
  <si>
    <t>屋
根
塗
装
工
事</t>
    <rPh sb="0" eb="1">
      <t>ヤ</t>
    </rPh>
    <rPh sb="2" eb="3">
      <t>ネ</t>
    </rPh>
    <rPh sb="4" eb="5">
      <t>ヌリ</t>
    </rPh>
    <rPh sb="6" eb="7">
      <t>ソウ</t>
    </rPh>
    <rPh sb="8" eb="9">
      <t>コウ</t>
    </rPh>
    <rPh sb="10" eb="11">
      <t>コト</t>
    </rPh>
    <phoneticPr fontId="1"/>
  </si>
  <si>
    <t>仮
設
工
事</t>
    <rPh sb="0" eb="1">
      <t>カリ</t>
    </rPh>
    <rPh sb="2" eb="3">
      <t>セツ</t>
    </rPh>
    <rPh sb="4" eb="5">
      <t>コウ</t>
    </rPh>
    <rPh sb="6" eb="7">
      <t>コト</t>
    </rPh>
    <phoneticPr fontId="1"/>
  </si>
  <si>
    <t>そ
の
他
工
事</t>
    <rPh sb="4" eb="5">
      <t>ホカ</t>
    </rPh>
    <rPh sb="6" eb="7">
      <t>コウ</t>
    </rPh>
    <rPh sb="8" eb="9">
      <t>コト</t>
    </rPh>
    <phoneticPr fontId="1"/>
  </si>
  <si>
    <t>発注者</t>
    <rPh sb="0" eb="3">
      <t>ハッチュウシャ</t>
    </rPh>
    <phoneticPr fontId="1"/>
  </si>
  <si>
    <t>上塗り塗料の色</t>
    <rPh sb="0" eb="2">
      <t>ウワヌ</t>
    </rPh>
    <rPh sb="3" eb="5">
      <t>トリョウ</t>
    </rPh>
    <rPh sb="6" eb="7">
      <t>イロ</t>
    </rPh>
    <phoneticPr fontId="1"/>
  </si>
  <si>
    <t>※</t>
    <phoneticPr fontId="1"/>
  </si>
  <si>
    <t>塗料リストに使用する塗料をあらかじめ登録してください。</t>
    <rPh sb="0" eb="2">
      <t>トリョウ</t>
    </rPh>
    <rPh sb="6" eb="8">
      <t>シヨウ</t>
    </rPh>
    <rPh sb="10" eb="12">
      <t>トリョウ</t>
    </rPh>
    <rPh sb="18" eb="20">
      <t>トウロク</t>
    </rPh>
    <phoneticPr fontId="1"/>
  </si>
  <si>
    <t>白色の欄が入力欄です。必要事項を入力してください。</t>
    <rPh sb="0" eb="2">
      <t>シロイロ</t>
    </rPh>
    <rPh sb="3" eb="4">
      <t>ラン</t>
    </rPh>
    <rPh sb="5" eb="8">
      <t>ニュウリョクラン</t>
    </rPh>
    <rPh sb="11" eb="13">
      <t>ヒツヨウ</t>
    </rPh>
    <rPh sb="13" eb="15">
      <t>ジコウ</t>
    </rPh>
    <rPh sb="16" eb="1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</si>
</sst>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quot;Ｐ&quot;0"/>
  </numFmts>
  <fonts count="15"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Segoe UI Symbol"/>
      <family val="2"/>
    </font>
    <font>
      <sz val="14"/>
      <name val="游ゴシック"/>
      <family val="2"/>
      <charset val="128"/>
      <scheme val="minor"/>
    </font>
    <font>
      <sz val="11"/>
      <name val="游ゴシック"/>
      <family val="3"/>
      <charset val="128"/>
      <scheme val="minor"/>
    </font>
    <font>
      <b/>
      <sz val="11"/>
      <color rgb="FFFF0000"/>
      <name val="游ゴシック"/>
      <family val="3"/>
      <charset val="128"/>
      <scheme val="minor"/>
    </font>
    <font>
      <sz val="18"/>
      <color theme="1"/>
      <name val="游ゴシック"/>
      <family val="3"/>
      <charset val="128"/>
      <scheme val="minor"/>
    </font>
    <font>
      <sz val="11"/>
      <name val="Segoe UI Symbol"/>
      <family val="3"/>
    </font>
    <font>
      <sz val="11"/>
      <name val="ＭＳ Ｐゴシック"/>
      <family val="3"/>
      <charset val="128"/>
    </font>
    <font>
      <sz val="18"/>
      <color theme="1"/>
      <name val="游ゴシック"/>
      <family val="2"/>
      <charset val="128"/>
      <scheme val="minor"/>
    </font>
    <font>
      <sz val="11"/>
      <color rgb="FFFF0000"/>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13">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99FFCC"/>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CC"/>
        <bgColor rgb="FF99FFCC"/>
      </patternFill>
    </fill>
    <fill>
      <patternFill patternType="solid">
        <fgColor rgb="FFCCFFCC"/>
        <bgColor indexed="64"/>
      </patternFill>
    </fill>
    <fill>
      <patternFill patternType="solid">
        <fgColor theme="0"/>
        <bgColor rgb="FF99FFCC"/>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66">
    <xf numFmtId="0" fontId="0" fillId="0" borderId="0" xfId="0">
      <alignment vertical="center"/>
    </xf>
    <xf numFmtId="0" fontId="2" fillId="0" borderId="0" xfId="0" applyFont="1" applyProtection="1">
      <alignment vertical="center"/>
      <protection hidden="1"/>
    </xf>
    <xf numFmtId="22" fontId="2" fillId="0" borderId="0" xfId="0" applyNumberFormat="1" applyFont="1" applyProtection="1">
      <alignment vertical="center"/>
      <protection hidden="1"/>
    </xf>
    <xf numFmtId="0" fontId="2" fillId="0" borderId="0" xfId="0" applyFont="1" applyAlignment="1" applyProtection="1">
      <alignment horizontal="right" vertical="center"/>
      <protection hidden="1"/>
    </xf>
    <xf numFmtId="0" fontId="2"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3" fillId="0" borderId="0" xfId="0" applyFont="1" applyProtection="1">
      <alignment vertical="center"/>
      <protection hidden="1"/>
    </xf>
    <xf numFmtId="0" fontId="2" fillId="0" borderId="3"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1" xfId="0" applyFont="1" applyBorder="1" applyAlignment="1" applyProtection="1">
      <alignment vertical="center" shrinkToFit="1"/>
      <protection hidden="1"/>
    </xf>
    <xf numFmtId="0" fontId="2" fillId="0" borderId="1" xfId="0" applyFont="1" applyBorder="1" applyAlignment="1" applyProtection="1">
      <alignment vertical="center"/>
      <protection hidden="1"/>
    </xf>
    <xf numFmtId="0" fontId="5" fillId="0" borderId="1" xfId="0" applyFont="1" applyBorder="1" applyAlignment="1" applyProtection="1">
      <alignment horizontal="left" vertical="center"/>
      <protection hidden="1"/>
    </xf>
    <xf numFmtId="0" fontId="2" fillId="0" borderId="1"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5" borderId="0" xfId="0" applyFont="1" applyFill="1" applyProtection="1">
      <alignment vertical="center"/>
      <protection hidden="1"/>
    </xf>
    <xf numFmtId="0" fontId="2" fillId="4" borderId="0" xfId="0" applyFont="1" applyFill="1" applyProtection="1">
      <alignment vertical="center"/>
      <protection hidden="1"/>
    </xf>
    <xf numFmtId="0" fontId="2" fillId="6" borderId="0" xfId="0" applyFont="1" applyFill="1" applyProtection="1">
      <alignment vertical="center"/>
      <protection hidden="1"/>
    </xf>
    <xf numFmtId="0" fontId="2" fillId="7" borderId="0" xfId="0" applyFont="1" applyFill="1" applyProtection="1">
      <alignment vertical="center"/>
      <protection hidden="1"/>
    </xf>
    <xf numFmtId="0" fontId="0" fillId="0" borderId="0" xfId="0" applyProtection="1">
      <alignment vertical="center"/>
      <protection hidden="1"/>
    </xf>
    <xf numFmtId="0" fontId="2"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7" xfId="0" applyBorder="1" applyProtection="1">
      <alignment vertical="center"/>
      <protection hidden="1"/>
    </xf>
    <xf numFmtId="0" fontId="0" fillId="0" borderId="8" xfId="0" applyBorder="1" applyProtection="1">
      <alignment vertical="center"/>
      <protection hidden="1"/>
    </xf>
    <xf numFmtId="0" fontId="0" fillId="0" borderId="9" xfId="0" applyBorder="1" applyProtection="1">
      <alignment vertical="center"/>
      <protection hidden="1"/>
    </xf>
    <xf numFmtId="0" fontId="0" fillId="0" borderId="8" xfId="0" applyFill="1" applyBorder="1" applyProtection="1">
      <alignment vertical="center"/>
      <protection hidden="1"/>
    </xf>
    <xf numFmtId="0" fontId="0" fillId="0" borderId="7" xfId="0" applyFill="1" applyBorder="1" applyProtection="1">
      <alignment vertical="center"/>
      <protection hidden="1"/>
    </xf>
    <xf numFmtId="0" fontId="0" fillId="0" borderId="9" xfId="0" applyFill="1" applyBorder="1" applyProtection="1">
      <alignment vertical="center"/>
      <protection hidden="1"/>
    </xf>
    <xf numFmtId="0" fontId="0" fillId="0" borderId="0" xfId="0" applyAlignment="1" applyProtection="1">
      <alignment horizontal="left" vertical="center"/>
      <protection hidden="1"/>
    </xf>
    <xf numFmtId="0" fontId="0" fillId="0" borderId="0" xfId="0" applyBorder="1" applyProtection="1">
      <alignment vertical="center"/>
      <protection hidden="1"/>
    </xf>
    <xf numFmtId="0" fontId="0" fillId="0" borderId="10" xfId="0" applyBorder="1" applyProtection="1">
      <alignment vertical="center"/>
      <protection hidden="1"/>
    </xf>
    <xf numFmtId="0" fontId="0" fillId="0" borderId="11" xfId="0" applyBorder="1" applyProtection="1">
      <alignment vertical="center"/>
      <protection hidden="1"/>
    </xf>
    <xf numFmtId="0" fontId="0" fillId="0" borderId="0" xfId="0" applyFill="1" applyBorder="1" applyProtection="1">
      <alignment vertical="center"/>
      <protection hidden="1"/>
    </xf>
    <xf numFmtId="0" fontId="0" fillId="0" borderId="10" xfId="0" applyFill="1" applyBorder="1" applyProtection="1">
      <alignment vertical="center"/>
      <protection hidden="1"/>
    </xf>
    <xf numFmtId="0" fontId="0" fillId="0" borderId="11" xfId="0" applyFill="1" applyBorder="1" applyProtection="1">
      <alignment vertical="center"/>
      <protection hidden="1"/>
    </xf>
    <xf numFmtId="0" fontId="0" fillId="0" borderId="0" xfId="0" applyFill="1" applyBorder="1" applyAlignment="1" applyProtection="1">
      <alignment horizontal="left" vertical="center"/>
      <protection hidden="1"/>
    </xf>
    <xf numFmtId="0" fontId="0" fillId="4" borderId="0" xfId="0" applyFill="1" applyProtection="1">
      <alignment vertical="center"/>
      <protection hidden="1"/>
    </xf>
    <xf numFmtId="0" fontId="0" fillId="0" borderId="12" xfId="0" applyBorder="1" applyProtection="1">
      <alignment vertical="center"/>
      <protection hidden="1"/>
    </xf>
    <xf numFmtId="0" fontId="0" fillId="0" borderId="2" xfId="0" applyBorder="1" applyProtection="1">
      <alignment vertical="center"/>
      <protection hidden="1"/>
    </xf>
    <xf numFmtId="0" fontId="0" fillId="0" borderId="13" xfId="0" applyBorder="1" applyProtection="1">
      <alignment vertical="center"/>
      <protection hidden="1"/>
    </xf>
    <xf numFmtId="0" fontId="0" fillId="0" borderId="12" xfId="0" applyFill="1" applyBorder="1" applyProtection="1">
      <alignment vertical="center"/>
      <protection hidden="1"/>
    </xf>
    <xf numFmtId="0" fontId="0" fillId="0" borderId="2" xfId="0" applyFill="1" applyBorder="1" applyProtection="1">
      <alignment vertical="center"/>
      <protection hidden="1"/>
    </xf>
    <xf numFmtId="0" fontId="0" fillId="0" borderId="13" xfId="0" applyFill="1" applyBorder="1" applyProtection="1">
      <alignment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3" borderId="0" xfId="0" applyFill="1" applyProtection="1">
      <alignment vertical="center"/>
      <protection hidden="1"/>
    </xf>
    <xf numFmtId="0" fontId="0" fillId="0" borderId="3" xfId="0" applyBorder="1" applyProtection="1">
      <alignment vertical="center"/>
      <protection hidden="1"/>
    </xf>
    <xf numFmtId="0" fontId="0" fillId="0" borderId="4" xfId="0" applyBorder="1" applyProtection="1">
      <alignment vertical="center"/>
      <protection hidden="1"/>
    </xf>
    <xf numFmtId="0" fontId="0" fillId="0" borderId="5" xfId="0" applyBorder="1" applyProtection="1">
      <alignment vertical="center"/>
      <protection hidden="1"/>
    </xf>
    <xf numFmtId="0" fontId="0" fillId="0" borderId="14" xfId="0" applyBorder="1" applyProtection="1">
      <alignment vertical="center"/>
      <protection hidden="1"/>
    </xf>
    <xf numFmtId="0" fontId="0" fillId="0" borderId="15" xfId="0" applyBorder="1" applyProtection="1">
      <alignment vertical="center"/>
      <protection hidden="1"/>
    </xf>
    <xf numFmtId="0" fontId="0" fillId="0" borderId="16" xfId="0" applyBorder="1" applyProtection="1">
      <alignment vertical="center"/>
      <protection hidden="1"/>
    </xf>
    <xf numFmtId="0" fontId="0" fillId="0" borderId="17" xfId="0" applyBorder="1" applyProtection="1">
      <alignment vertical="center"/>
      <protection hidden="1"/>
    </xf>
    <xf numFmtId="0" fontId="0" fillId="0" borderId="18" xfId="0" applyBorder="1" applyProtection="1">
      <alignment vertical="center"/>
      <protection hidden="1"/>
    </xf>
    <xf numFmtId="0" fontId="0" fillId="0" borderId="0" xfId="0" applyAlignment="1" applyProtection="1">
      <alignment horizontal="right" vertical="center"/>
      <protection hidden="1"/>
    </xf>
    <xf numFmtId="0" fontId="0" fillId="0" borderId="19" xfId="0" applyBorder="1" applyProtection="1">
      <alignment vertical="center"/>
      <protection hidden="1"/>
    </xf>
    <xf numFmtId="0" fontId="0" fillId="0" borderId="20" xfId="0" applyBorder="1" applyProtection="1">
      <alignment vertical="center"/>
      <protection hidden="1"/>
    </xf>
    <xf numFmtId="0" fontId="0" fillId="0" borderId="21" xfId="0" applyBorder="1" applyProtection="1">
      <alignment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2" borderId="34" xfId="0" applyFill="1" applyBorder="1" applyProtection="1">
      <alignment vertical="center"/>
      <protection locked="0"/>
    </xf>
    <xf numFmtId="0" fontId="0" fillId="2" borderId="35" xfId="0" applyFill="1" applyBorder="1" applyProtection="1">
      <alignment vertical="center"/>
      <protection locked="0"/>
    </xf>
    <xf numFmtId="0" fontId="0" fillId="2" borderId="36" xfId="0" applyFill="1" applyBorder="1" applyProtection="1">
      <alignment vertical="center"/>
      <protection locked="0"/>
    </xf>
    <xf numFmtId="0" fontId="0" fillId="2" borderId="37" xfId="0" applyFill="1" applyBorder="1" applyProtection="1">
      <alignment vertical="center"/>
      <protection locked="0"/>
    </xf>
    <xf numFmtId="0" fontId="0" fillId="2" borderId="4" xfId="0" applyFill="1" applyBorder="1" applyProtection="1">
      <alignment vertical="center"/>
      <protection locked="0"/>
    </xf>
    <xf numFmtId="0" fontId="0" fillId="2" borderId="38" xfId="0" applyFill="1" applyBorder="1" applyProtection="1">
      <alignment vertical="center"/>
      <protection locked="0"/>
    </xf>
    <xf numFmtId="0" fontId="0" fillId="2" borderId="39" xfId="0" applyFill="1" applyBorder="1" applyProtection="1">
      <alignment vertical="center"/>
      <protection locked="0"/>
    </xf>
    <xf numFmtId="0" fontId="0" fillId="2" borderId="40" xfId="0" applyFill="1" applyBorder="1" applyProtection="1">
      <alignment vertical="center"/>
      <protection locked="0"/>
    </xf>
    <xf numFmtId="0" fontId="0" fillId="2" borderId="41" xfId="0" applyFill="1" applyBorder="1" applyProtection="1">
      <alignment vertical="center"/>
      <protection locked="0"/>
    </xf>
    <xf numFmtId="0" fontId="0" fillId="2" borderId="29" xfId="0" applyFill="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6" fillId="0" borderId="0" xfId="0" applyFont="1" applyProtection="1">
      <alignment vertical="center"/>
      <protection hidden="1"/>
    </xf>
    <xf numFmtId="0" fontId="0" fillId="0" borderId="0" xfId="0"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2" fillId="0" borderId="1"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6" fillId="0" borderId="0" xfId="0" applyFont="1" applyFill="1" applyProtection="1">
      <alignment vertical="center"/>
      <protection hidden="1"/>
    </xf>
    <xf numFmtId="0" fontId="0" fillId="0" borderId="30" xfId="0" applyFill="1" applyBorder="1" applyAlignment="1" applyProtection="1">
      <alignment horizontal="center" vertical="center"/>
      <protection hidden="1"/>
    </xf>
    <xf numFmtId="0" fontId="0" fillId="0" borderId="1" xfId="0" applyFill="1" applyBorder="1" applyProtection="1">
      <alignment vertical="center"/>
      <protection hidden="1"/>
    </xf>
    <xf numFmtId="0" fontId="0" fillId="0" borderId="1"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29" xfId="0" applyFill="1" applyBorder="1" applyProtection="1">
      <alignment vertical="center"/>
      <protection hidden="1"/>
    </xf>
    <xf numFmtId="0" fontId="0" fillId="0" borderId="29" xfId="0"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43" xfId="0" applyFill="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0" fillId="8" borderId="0" xfId="0" applyFill="1" applyProtection="1">
      <alignment vertical="center"/>
      <protection hidden="1"/>
    </xf>
    <xf numFmtId="0" fontId="0" fillId="8" borderId="0" xfId="0" applyFill="1" applyAlignment="1" applyProtection="1">
      <alignment vertical="center"/>
      <protection hidden="1"/>
    </xf>
    <xf numFmtId="0" fontId="0" fillId="8" borderId="0" xfId="0" applyFill="1" applyAlignment="1" applyProtection="1">
      <alignment horizontal="right" vertical="center"/>
      <protection hidden="1"/>
    </xf>
    <xf numFmtId="0" fontId="5" fillId="8" borderId="0" xfId="0" applyFont="1" applyFill="1" applyAlignment="1" applyProtection="1">
      <alignment horizontal="right" vertical="center"/>
      <protection hidden="1"/>
    </xf>
    <xf numFmtId="0" fontId="5" fillId="8" borderId="0" xfId="0" applyFont="1" applyFill="1" applyProtection="1">
      <alignment vertical="center"/>
      <protection hidden="1"/>
    </xf>
    <xf numFmtId="0" fontId="11" fillId="8" borderId="0" xfId="0" applyFont="1" applyFill="1" applyAlignment="1" applyProtection="1">
      <alignment vertical="center"/>
      <protection hidden="1"/>
    </xf>
    <xf numFmtId="0" fontId="5" fillId="9" borderId="32" xfId="0" applyFont="1" applyFill="1" applyBorder="1" applyAlignment="1" applyProtection="1">
      <alignment horizontal="center" vertical="center"/>
      <protection hidden="1"/>
    </xf>
    <xf numFmtId="0" fontId="14" fillId="0" borderId="0" xfId="0" applyFont="1" applyProtection="1">
      <alignment vertical="center"/>
      <protection hidden="1"/>
    </xf>
    <xf numFmtId="178" fontId="14" fillId="0" borderId="0" xfId="0" applyNumberFormat="1" applyFont="1" applyAlignment="1" applyProtection="1">
      <alignment horizontal="center" vertical="center"/>
      <protection hidden="1"/>
    </xf>
    <xf numFmtId="0" fontId="14" fillId="0" borderId="15" xfId="0" applyFont="1" applyBorder="1" applyProtection="1">
      <alignment vertical="center"/>
      <protection hidden="1"/>
    </xf>
    <xf numFmtId="0" fontId="14" fillId="0" borderId="1" xfId="0" applyFont="1" applyBorder="1" applyAlignment="1" applyProtection="1">
      <alignment vertical="center" shrinkToFit="1"/>
      <protection hidden="1"/>
    </xf>
    <xf numFmtId="0" fontId="14" fillId="0" borderId="0" xfId="0" applyFont="1" applyBorder="1" applyAlignment="1" applyProtection="1">
      <alignment vertical="center" shrinkToFit="1"/>
      <protection hidden="1"/>
    </xf>
    <xf numFmtId="0" fontId="14" fillId="0" borderId="29" xfId="0" applyFont="1" applyBorder="1" applyAlignment="1" applyProtection="1">
      <alignment vertical="center" shrinkToFit="1"/>
      <protection hidden="1"/>
    </xf>
    <xf numFmtId="0" fontId="14" fillId="0" borderId="48" xfId="0" applyFont="1" applyBorder="1" applyProtection="1">
      <alignment vertical="center"/>
      <protection hidden="1"/>
    </xf>
    <xf numFmtId="0" fontId="14" fillId="0" borderId="16" xfId="0" applyFont="1" applyBorder="1" applyProtection="1">
      <alignment vertical="center"/>
      <protection hidden="1"/>
    </xf>
    <xf numFmtId="0" fontId="14" fillId="0" borderId="32" xfId="0" applyFont="1" applyBorder="1" applyProtection="1">
      <alignment vertical="center"/>
      <protection hidden="1"/>
    </xf>
    <xf numFmtId="0" fontId="14" fillId="0" borderId="9" xfId="0" applyFont="1" applyBorder="1" applyProtection="1">
      <alignment vertical="center"/>
      <protection hidden="1"/>
    </xf>
    <xf numFmtId="0" fontId="14" fillId="0" borderId="10" xfId="0" applyFont="1" applyBorder="1" applyProtection="1">
      <alignment vertical="center"/>
      <protection hidden="1"/>
    </xf>
    <xf numFmtId="0" fontId="14" fillId="0" borderId="0" xfId="0" applyFont="1" applyBorder="1" applyProtection="1">
      <alignment vertical="center"/>
      <protection hidden="1"/>
    </xf>
    <xf numFmtId="0" fontId="14" fillId="0" borderId="18" xfId="0" applyFont="1" applyBorder="1" applyProtection="1">
      <alignment vertical="center"/>
      <protection hidden="1"/>
    </xf>
    <xf numFmtId="0" fontId="14" fillId="0" borderId="3" xfId="0" applyFont="1" applyBorder="1" applyAlignment="1" applyProtection="1">
      <alignment horizontal="center" vertical="center"/>
      <protection hidden="1"/>
    </xf>
    <xf numFmtId="0" fontId="14" fillId="0" borderId="4" xfId="0" applyFont="1" applyBorder="1" applyProtection="1">
      <alignment vertical="center"/>
      <protection hidden="1"/>
    </xf>
    <xf numFmtId="0" fontId="14" fillId="0" borderId="0" xfId="0" applyFont="1" applyAlignment="1" applyProtection="1">
      <alignment vertical="center" shrinkToFit="1"/>
      <protection hidden="1"/>
    </xf>
    <xf numFmtId="0" fontId="5" fillId="0" borderId="32" xfId="0" applyFont="1" applyFill="1" applyBorder="1" applyAlignment="1" applyProtection="1">
      <alignment horizontal="center" vertical="center"/>
      <protection locked="0"/>
    </xf>
    <xf numFmtId="0" fontId="14" fillId="0" borderId="23"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1" xfId="0" applyFont="1" applyBorder="1" applyAlignment="1" applyProtection="1">
      <alignment horizontal="right" vertical="center"/>
      <protection hidden="1"/>
    </xf>
    <xf numFmtId="0" fontId="14" fillId="0" borderId="1" xfId="0" applyFont="1" applyBorder="1" applyAlignment="1" applyProtection="1">
      <alignment horizontal="right" vertical="center" shrinkToFit="1"/>
      <protection hidden="1"/>
    </xf>
    <xf numFmtId="178" fontId="14" fillId="0" borderId="0" xfId="0" applyNumberFormat="1" applyFont="1" applyBorder="1" applyAlignment="1" applyProtection="1">
      <alignment horizontal="center" vertical="center"/>
      <protection hidden="1"/>
    </xf>
    <xf numFmtId="0" fontId="14" fillId="0" borderId="27" xfId="0" applyFont="1" applyBorder="1" applyAlignment="1" applyProtection="1">
      <alignment horizontal="right" vertical="center" shrinkToFit="1"/>
      <protection hidden="1"/>
    </xf>
    <xf numFmtId="0" fontId="14" fillId="0" borderId="30" xfId="0" applyFont="1" applyBorder="1" applyAlignment="1" applyProtection="1">
      <alignment horizontal="right" vertical="center" shrinkToFit="1"/>
      <protection hidden="1"/>
    </xf>
    <xf numFmtId="0" fontId="14" fillId="0" borderId="0" xfId="0" applyFont="1" applyBorder="1" applyAlignment="1" applyProtection="1">
      <alignment vertical="center"/>
      <protection hidden="1"/>
    </xf>
    <xf numFmtId="0" fontId="14" fillId="0" borderId="0" xfId="0" applyFont="1" applyAlignment="1" applyProtection="1">
      <alignment horizontal="left" vertical="center"/>
      <protection hidden="1"/>
    </xf>
    <xf numFmtId="0" fontId="14" fillId="0" borderId="29" xfId="0" applyFont="1" applyBorder="1" applyAlignment="1" applyProtection="1">
      <alignment horizontal="right" vertical="center"/>
      <protection hidden="1"/>
    </xf>
    <xf numFmtId="0" fontId="14" fillId="0" borderId="11" xfId="0" applyFont="1" applyBorder="1" applyProtection="1">
      <alignment vertical="center"/>
      <protection hidden="1"/>
    </xf>
    <xf numFmtId="0" fontId="14" fillId="0" borderId="29" xfId="0" applyFont="1" applyBorder="1" applyAlignment="1" applyProtection="1">
      <alignment horizontal="right" vertical="center" shrinkToFit="1"/>
      <protection hidden="1"/>
    </xf>
    <xf numFmtId="0" fontId="5" fillId="0" borderId="32" xfId="0" applyFont="1" applyFill="1" applyBorder="1" applyAlignment="1" applyProtection="1">
      <alignment horizontal="center" vertical="center"/>
      <protection locked="0"/>
    </xf>
    <xf numFmtId="0" fontId="5" fillId="8" borderId="32" xfId="0" applyFont="1" applyFill="1" applyBorder="1" applyAlignment="1" applyProtection="1">
      <alignment horizontal="left" vertical="center"/>
      <protection hidden="1"/>
    </xf>
    <xf numFmtId="0" fontId="5" fillId="8" borderId="22" xfId="0" applyFont="1" applyFill="1" applyBorder="1" applyAlignment="1" applyProtection="1">
      <alignment horizontal="left" vertical="center"/>
      <protection hidden="1"/>
    </xf>
    <xf numFmtId="0" fontId="5" fillId="8" borderId="44" xfId="0" applyFont="1" applyFill="1" applyBorder="1" applyAlignment="1" applyProtection="1">
      <alignment horizontal="left" vertical="center"/>
      <protection hidden="1"/>
    </xf>
    <xf numFmtId="0" fontId="5" fillId="0" borderId="32"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2"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0" fillId="8" borderId="2" xfId="0" applyFill="1" applyBorder="1" applyAlignment="1" applyProtection="1">
      <alignment horizontal="center" vertical="center"/>
      <protection hidden="1"/>
    </xf>
    <xf numFmtId="0" fontId="5" fillId="8" borderId="32" xfId="0" applyFont="1" applyFill="1" applyBorder="1" applyAlignment="1" applyProtection="1">
      <alignment horizontal="center" vertical="center"/>
      <protection hidden="1"/>
    </xf>
    <xf numFmtId="0" fontId="5" fillId="8" borderId="22" xfId="0" applyFont="1" applyFill="1" applyBorder="1" applyAlignment="1" applyProtection="1">
      <alignment horizontal="center" vertical="center"/>
      <protection hidden="1"/>
    </xf>
    <xf numFmtId="0" fontId="5" fillId="8" borderId="44" xfId="0" applyFont="1" applyFill="1" applyBorder="1" applyAlignment="1" applyProtection="1">
      <alignment horizontal="center" vertical="center"/>
      <protection hidden="1"/>
    </xf>
    <xf numFmtId="0" fontId="5" fillId="0" borderId="1" xfId="0" applyFont="1" applyFill="1" applyBorder="1" applyAlignment="1" applyProtection="1">
      <alignment horizontal="left" vertical="center" shrinkToFit="1"/>
      <protection locked="0"/>
    </xf>
    <xf numFmtId="0" fontId="5" fillId="8" borderId="2" xfId="0" applyFont="1" applyFill="1" applyBorder="1" applyAlignment="1" applyProtection="1">
      <alignment horizontal="center" vertical="center"/>
      <protection hidden="1"/>
    </xf>
    <xf numFmtId="177" fontId="0" fillId="8" borderId="0" xfId="0" applyNumberFormat="1" applyFill="1" applyAlignment="1" applyProtection="1">
      <alignment horizontal="center" vertical="center"/>
      <protection hidden="1"/>
    </xf>
    <xf numFmtId="0" fontId="10" fillId="8" borderId="0" xfId="0" applyFont="1" applyFill="1" applyAlignment="1" applyProtection="1">
      <alignment horizontal="center" vertical="center"/>
      <protection hidden="1"/>
    </xf>
    <xf numFmtId="0" fontId="0" fillId="0" borderId="32"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protection locked="0"/>
    </xf>
    <xf numFmtId="0" fontId="0" fillId="0" borderId="32"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8" borderId="0" xfId="0" applyFill="1" applyAlignment="1" applyProtection="1">
      <alignment horizontal="center" vertical="center"/>
      <protection hidden="1"/>
    </xf>
    <xf numFmtId="0" fontId="5" fillId="0" borderId="22" xfId="0" applyFont="1" applyFill="1" applyBorder="1" applyAlignment="1" applyProtection="1">
      <alignment horizontal="center" vertical="center"/>
      <protection locked="0"/>
    </xf>
    <xf numFmtId="0" fontId="0" fillId="8" borderId="32" xfId="0" applyFill="1" applyBorder="1" applyAlignment="1" applyProtection="1">
      <alignment horizontal="center" vertical="center"/>
      <protection hidden="1"/>
    </xf>
    <xf numFmtId="0" fontId="0" fillId="8" borderId="22" xfId="0" applyFill="1" applyBorder="1" applyAlignment="1" applyProtection="1">
      <alignment horizontal="center" vertical="center"/>
      <protection hidden="1"/>
    </xf>
    <xf numFmtId="0" fontId="0" fillId="8" borderId="44" xfId="0" applyFill="1" applyBorder="1" applyAlignment="1" applyProtection="1">
      <alignment horizontal="center" vertical="center"/>
      <protection hidden="1"/>
    </xf>
    <xf numFmtId="0" fontId="0" fillId="10" borderId="1" xfId="0" applyFill="1" applyBorder="1" applyAlignment="1" applyProtection="1">
      <alignment horizontal="left" vertical="center"/>
      <protection locked="0"/>
    </xf>
    <xf numFmtId="0" fontId="0" fillId="8" borderId="1" xfId="0" applyFill="1" applyBorder="1" applyAlignment="1" applyProtection="1">
      <alignment horizontal="center" vertical="center"/>
      <protection hidden="1"/>
    </xf>
    <xf numFmtId="0" fontId="5" fillId="9" borderId="7" xfId="0" applyFont="1" applyFill="1" applyBorder="1" applyAlignment="1" applyProtection="1">
      <alignment horizontal="center" vertical="center" shrinkToFit="1"/>
      <protection hidden="1"/>
    </xf>
    <xf numFmtId="0" fontId="5" fillId="9" borderId="8" xfId="0" applyFont="1" applyFill="1" applyBorder="1" applyAlignment="1" applyProtection="1">
      <alignment horizontal="center" vertical="center" shrinkToFit="1"/>
      <protection hidden="1"/>
    </xf>
    <xf numFmtId="0" fontId="5" fillId="9" borderId="9" xfId="0" applyFont="1" applyFill="1" applyBorder="1" applyAlignment="1" applyProtection="1">
      <alignment horizontal="center" vertical="center" shrinkToFit="1"/>
      <protection hidden="1"/>
    </xf>
    <xf numFmtId="0" fontId="5" fillId="9" borderId="12" xfId="0" applyFont="1" applyFill="1" applyBorder="1" applyAlignment="1" applyProtection="1">
      <alignment horizontal="center" vertical="center" shrinkToFit="1"/>
      <protection hidden="1"/>
    </xf>
    <xf numFmtId="0" fontId="5" fillId="9" borderId="2" xfId="0" applyFont="1" applyFill="1" applyBorder="1" applyAlignment="1" applyProtection="1">
      <alignment horizontal="center" vertical="center" shrinkToFit="1"/>
      <protection hidden="1"/>
    </xf>
    <xf numFmtId="0" fontId="5" fillId="9" borderId="13" xfId="0" applyFont="1" applyFill="1" applyBorder="1" applyAlignment="1" applyProtection="1">
      <alignment horizontal="center" vertical="center" shrinkToFit="1"/>
      <protection hidden="1"/>
    </xf>
    <xf numFmtId="0" fontId="0" fillId="10" borderId="1" xfId="0" applyFill="1" applyBorder="1" applyAlignment="1" applyProtection="1">
      <alignment horizontal="center" vertical="center"/>
      <protection locked="0"/>
    </xf>
    <xf numFmtId="0" fontId="5" fillId="8" borderId="32" xfId="0" applyFont="1" applyFill="1" applyBorder="1" applyAlignment="1" applyProtection="1">
      <alignment horizontal="left" vertical="center" shrinkToFit="1"/>
      <protection hidden="1"/>
    </xf>
    <xf numFmtId="0" fontId="5" fillId="8" borderId="22" xfId="0" applyFont="1" applyFill="1" applyBorder="1" applyAlignment="1" applyProtection="1">
      <alignment horizontal="left" vertical="center" shrinkToFit="1"/>
      <protection hidden="1"/>
    </xf>
    <xf numFmtId="0" fontId="5" fillId="8" borderId="44" xfId="0" applyFont="1" applyFill="1" applyBorder="1" applyAlignment="1" applyProtection="1">
      <alignment horizontal="left" vertical="center" shrinkToFit="1"/>
      <protection hidden="1"/>
    </xf>
    <xf numFmtId="0" fontId="0" fillId="8" borderId="0" xfId="0"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0" borderId="57" xfId="0" applyFont="1" applyBorder="1" applyAlignment="1" applyProtection="1">
      <alignment horizontal="center" vertical="center" wrapText="1"/>
      <protection hidden="1"/>
    </xf>
    <xf numFmtId="0" fontId="14" fillId="0" borderId="58" xfId="0" applyFont="1" applyBorder="1" applyAlignment="1" applyProtection="1">
      <alignment horizontal="center" vertical="center"/>
      <protection hidden="1"/>
    </xf>
    <xf numFmtId="0" fontId="14" fillId="0" borderId="59" xfId="0" applyFont="1" applyBorder="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29"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0" fontId="14" fillId="0" borderId="0" xfId="0" applyFont="1" applyAlignment="1" applyProtection="1">
      <alignment horizontal="center" vertical="center" shrinkToFit="1"/>
      <protection hidden="1"/>
    </xf>
    <xf numFmtId="0" fontId="14" fillId="0" borderId="0" xfId="0" applyFont="1" applyBorder="1" applyAlignment="1" applyProtection="1">
      <alignment horizontal="center" vertical="center"/>
      <protection hidden="1"/>
    </xf>
    <xf numFmtId="0" fontId="14" fillId="0" borderId="14"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14" fillId="0" borderId="19" xfId="0" applyFont="1" applyBorder="1" applyAlignment="1" applyProtection="1">
      <alignment horizontal="center" vertical="center" wrapText="1"/>
      <protection hidden="1"/>
    </xf>
    <xf numFmtId="0" fontId="14" fillId="0" borderId="54" xfId="0" applyFont="1" applyBorder="1" applyAlignment="1" applyProtection="1">
      <alignment horizontal="center" vertical="center" wrapText="1"/>
      <protection hidden="1"/>
    </xf>
    <xf numFmtId="0" fontId="14" fillId="0" borderId="55" xfId="0" applyFont="1" applyBorder="1" applyAlignment="1" applyProtection="1">
      <alignment horizontal="center" vertical="center" wrapText="1"/>
      <protection hidden="1"/>
    </xf>
    <xf numFmtId="0" fontId="14" fillId="0" borderId="52"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14" fillId="0" borderId="29" xfId="0" applyFont="1" applyBorder="1" applyAlignment="1" applyProtection="1">
      <alignment horizontal="left" vertical="center" shrinkToFit="1"/>
      <protection hidden="1"/>
    </xf>
    <xf numFmtId="0" fontId="14" fillId="0" borderId="30" xfId="0" applyFont="1" applyBorder="1" applyAlignment="1" applyProtection="1">
      <alignment horizontal="left" vertical="center" shrinkToFit="1"/>
      <protection hidden="1"/>
    </xf>
    <xf numFmtId="0" fontId="14" fillId="0" borderId="1" xfId="0" applyFont="1" applyBorder="1" applyAlignment="1" applyProtection="1">
      <alignment horizontal="left" vertical="center" shrinkToFit="1"/>
      <protection hidden="1"/>
    </xf>
    <xf numFmtId="0" fontId="14" fillId="0" borderId="27" xfId="0" applyFont="1" applyBorder="1" applyAlignment="1" applyProtection="1">
      <alignment horizontal="left" vertical="center" shrinkToFit="1"/>
      <protection hidden="1"/>
    </xf>
    <xf numFmtId="0" fontId="14" fillId="0" borderId="31" xfId="0" applyFont="1" applyBorder="1" applyAlignment="1" applyProtection="1">
      <alignment horizontal="center" vertical="center"/>
      <protection hidden="1"/>
    </xf>
    <xf numFmtId="0" fontId="14" fillId="0" borderId="56" xfId="0" applyFont="1" applyBorder="1" applyAlignment="1" applyProtection="1">
      <alignment horizontal="center" vertical="center"/>
      <protection hidden="1"/>
    </xf>
    <xf numFmtId="0" fontId="14" fillId="0" borderId="32" xfId="0" applyFont="1" applyBorder="1" applyAlignment="1" applyProtection="1">
      <alignment horizontal="left" vertical="center" shrinkToFit="1"/>
      <protection hidden="1"/>
    </xf>
    <xf numFmtId="0" fontId="14" fillId="0" borderId="44" xfId="0" applyFont="1" applyBorder="1" applyAlignment="1" applyProtection="1">
      <alignment horizontal="left" vertical="center" shrinkToFit="1"/>
      <protection hidden="1"/>
    </xf>
    <xf numFmtId="0" fontId="14" fillId="0" borderId="33" xfId="0" applyFont="1" applyBorder="1" applyAlignment="1" applyProtection="1">
      <alignment horizontal="left" vertical="center" shrinkToFit="1"/>
      <protection hidden="1"/>
    </xf>
    <xf numFmtId="0" fontId="14" fillId="0" borderId="53" xfId="0" applyFont="1" applyBorder="1" applyAlignment="1" applyProtection="1">
      <alignment horizontal="left" vertical="center" shrinkToFit="1"/>
      <protection hidden="1"/>
    </xf>
    <xf numFmtId="0" fontId="14" fillId="0" borderId="50" xfId="0" applyFont="1" applyBorder="1" applyAlignment="1" applyProtection="1">
      <alignment horizontal="center" vertical="center" wrapText="1"/>
      <protection hidden="1"/>
    </xf>
    <xf numFmtId="0" fontId="14" fillId="0" borderId="49" xfId="0" applyFont="1" applyBorder="1" applyAlignment="1" applyProtection="1">
      <alignment horizontal="center" vertical="center" wrapText="1"/>
      <protection hidden="1"/>
    </xf>
    <xf numFmtId="0" fontId="14" fillId="0" borderId="51" xfId="0" applyFont="1" applyBorder="1" applyAlignment="1" applyProtection="1">
      <alignment horizontal="center" vertical="center" wrapText="1"/>
      <protection hidden="1"/>
    </xf>
    <xf numFmtId="0" fontId="14" fillId="0" borderId="26" xfId="0" applyFont="1" applyBorder="1" applyAlignment="1" applyProtection="1">
      <alignment horizontal="center" vertical="center" shrinkToFit="1"/>
      <protection hidden="1"/>
    </xf>
    <xf numFmtId="0" fontId="14" fillId="0" borderId="1" xfId="0" applyFont="1" applyBorder="1" applyAlignment="1" applyProtection="1">
      <alignment horizontal="center" vertical="center" shrinkToFit="1"/>
      <protection hidden="1"/>
    </xf>
    <xf numFmtId="0" fontId="14" fillId="0" borderId="28" xfId="0" applyFont="1" applyBorder="1" applyAlignment="1" applyProtection="1">
      <alignment horizontal="center" vertical="center" shrinkToFit="1"/>
      <protection hidden="1"/>
    </xf>
    <xf numFmtId="0" fontId="14" fillId="0" borderId="29" xfId="0" applyFont="1" applyBorder="1" applyAlignment="1" applyProtection="1">
      <alignment horizontal="center" vertical="center" shrinkToFit="1"/>
      <protection hidden="1"/>
    </xf>
    <xf numFmtId="0" fontId="14" fillId="0" borderId="49"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14" fillId="0" borderId="24" xfId="0" applyFont="1" applyBorder="1" applyAlignment="1" applyProtection="1">
      <alignment horizontal="left" vertical="center" shrinkToFit="1"/>
      <protection hidden="1"/>
    </xf>
    <xf numFmtId="0" fontId="14" fillId="0" borderId="25" xfId="0" applyFont="1" applyBorder="1" applyAlignment="1" applyProtection="1">
      <alignment horizontal="left" vertical="center" shrinkToFit="1"/>
      <protection hidden="1"/>
    </xf>
    <xf numFmtId="177" fontId="14" fillId="0" borderId="24" xfId="0" applyNumberFormat="1" applyFont="1" applyBorder="1" applyAlignment="1" applyProtection="1">
      <alignment horizontal="center" vertical="center" shrinkToFit="1"/>
      <protection hidden="1"/>
    </xf>
    <xf numFmtId="177" fontId="14" fillId="0" borderId="31" xfId="0" applyNumberFormat="1" applyFont="1" applyBorder="1" applyAlignment="1" applyProtection="1">
      <alignment horizontal="center" vertical="center" shrinkToFit="1"/>
      <protection hidden="1"/>
    </xf>
    <xf numFmtId="177" fontId="14" fillId="0" borderId="25" xfId="0" applyNumberFormat="1" applyFont="1" applyBorder="1" applyAlignment="1" applyProtection="1">
      <alignment horizontal="center" vertical="center" shrinkToFit="1"/>
      <protection hidden="1"/>
    </xf>
    <xf numFmtId="0" fontId="14" fillId="0" borderId="45" xfId="0" applyFont="1" applyBorder="1" applyAlignment="1" applyProtection="1">
      <alignment horizontal="center" vertical="center" wrapText="1"/>
      <protection hidden="1"/>
    </xf>
    <xf numFmtId="0" fontId="14" fillId="0" borderId="39" xfId="0" applyFont="1" applyBorder="1" applyAlignment="1" applyProtection="1">
      <alignment horizontal="center" vertical="center"/>
      <protection hidden="1"/>
    </xf>
    <xf numFmtId="0" fontId="14" fillId="0" borderId="32" xfId="0" applyFont="1" applyBorder="1" applyAlignment="1" applyProtection="1">
      <alignment horizontal="center" vertical="center" shrinkToFit="1"/>
      <protection hidden="1"/>
    </xf>
    <xf numFmtId="0" fontId="14" fillId="0" borderId="27" xfId="0" applyFont="1" applyBorder="1" applyAlignment="1" applyProtection="1">
      <alignment horizontal="center" vertical="center" shrinkToFit="1"/>
      <protection hidden="1"/>
    </xf>
    <xf numFmtId="0" fontId="14" fillId="0" borderId="33" xfId="0" applyFont="1" applyBorder="1" applyAlignment="1" applyProtection="1">
      <alignment horizontal="center" vertical="center" shrinkToFit="1"/>
      <protection hidden="1"/>
    </xf>
    <xf numFmtId="0" fontId="14" fillId="0" borderId="30" xfId="0" applyFont="1" applyBorder="1" applyAlignment="1" applyProtection="1">
      <alignment horizontal="center" vertical="center" shrinkToFit="1"/>
      <protection hidden="1"/>
    </xf>
    <xf numFmtId="0" fontId="14" fillId="0" borderId="22" xfId="0" applyFont="1" applyBorder="1" applyAlignment="1" applyProtection="1">
      <alignment horizontal="left" vertical="center" shrinkToFit="1"/>
      <protection hidden="1"/>
    </xf>
    <xf numFmtId="0" fontId="14" fillId="0" borderId="60" xfId="0" applyFont="1" applyBorder="1" applyAlignment="1" applyProtection="1">
      <alignment horizontal="left" vertical="center" shrinkToFit="1"/>
      <protection hidden="1"/>
    </xf>
    <xf numFmtId="0" fontId="14" fillId="0" borderId="61" xfId="0" applyFont="1" applyBorder="1" applyAlignment="1" applyProtection="1">
      <alignment horizontal="left" vertical="center" shrinkToFit="1"/>
      <protection hidden="1"/>
    </xf>
    <xf numFmtId="0" fontId="14" fillId="0" borderId="62" xfId="0" applyFont="1" applyBorder="1" applyAlignment="1" applyProtection="1">
      <alignment horizontal="left" vertical="center" shrinkToFit="1"/>
      <protection hidden="1"/>
    </xf>
    <xf numFmtId="0" fontId="14" fillId="0" borderId="46" xfId="0" applyFont="1" applyBorder="1" applyAlignment="1" applyProtection="1">
      <alignment horizontal="center" vertical="center"/>
      <protection hidden="1"/>
    </xf>
    <xf numFmtId="0" fontId="14" fillId="0" borderId="47"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shrinkToFit="1"/>
      <protection hidden="1"/>
    </xf>
    <xf numFmtId="0" fontId="4" fillId="0" borderId="0" xfId="0" applyFont="1" applyAlignment="1" applyProtection="1">
      <alignment horizontal="center" vertical="center"/>
      <protection hidden="1"/>
    </xf>
    <xf numFmtId="176" fontId="2" fillId="0" borderId="22" xfId="0" applyNumberFormat="1" applyFont="1" applyBorder="1" applyAlignment="1" applyProtection="1">
      <alignment horizontal="center"/>
      <protection hidden="1"/>
    </xf>
    <xf numFmtId="0" fontId="2" fillId="0" borderId="2" xfId="0" applyFont="1" applyBorder="1" applyAlignment="1" applyProtection="1">
      <alignment horizontal="left" vertical="center" shrinkToFit="1"/>
      <protection hidden="1"/>
    </xf>
    <xf numFmtId="0" fontId="7" fillId="0" borderId="0" xfId="0" applyFont="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0" fontId="0" fillId="0" borderId="1" xfId="0" applyFill="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0" fillId="0" borderId="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44" xfId="0" applyFill="1" applyBorder="1" applyAlignment="1" applyProtection="1">
      <alignment horizontal="left" vertical="center"/>
      <protection locked="0"/>
    </xf>
    <xf numFmtId="0" fontId="5" fillId="0" borderId="32"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5" fillId="0" borderId="44" xfId="0" applyFont="1" applyFill="1" applyBorder="1" applyAlignment="1" applyProtection="1">
      <alignment horizontal="left" vertical="center" shrinkToFit="1"/>
      <protection locked="0"/>
    </xf>
    <xf numFmtId="0" fontId="0" fillId="11" borderId="0" xfId="0" applyFill="1" applyProtection="1">
      <alignment vertical="center"/>
      <protection hidden="1"/>
    </xf>
    <xf numFmtId="0" fontId="0" fillId="11" borderId="0" xfId="0" applyFill="1" applyAlignment="1" applyProtection="1">
      <alignment horizontal="center" vertical="center"/>
      <protection hidden="1"/>
    </xf>
    <xf numFmtId="0" fontId="8" fillId="11" borderId="0" xfId="0" applyFont="1" applyFill="1" applyAlignment="1" applyProtection="1">
      <alignment horizontal="center" vertical="center"/>
      <protection hidden="1"/>
    </xf>
    <xf numFmtId="0" fontId="9" fillId="11" borderId="0" xfId="0" applyFont="1" applyFill="1" applyAlignment="1" applyProtection="1">
      <alignment horizontal="center" vertical="center"/>
      <protection hidden="1"/>
    </xf>
    <xf numFmtId="0" fontId="0" fillId="11" borderId="0" xfId="0" applyFill="1" applyAlignment="1" applyProtection="1">
      <alignment horizontal="right" vertical="center"/>
      <protection hidden="1"/>
    </xf>
    <xf numFmtId="0" fontId="0" fillId="12" borderId="1" xfId="0" applyFill="1" applyBorder="1" applyProtection="1">
      <alignment vertical="center"/>
      <protection hidden="1"/>
    </xf>
  </cellXfs>
  <cellStyles count="1">
    <cellStyle name="標準" xfId="0" builtinId="0"/>
  </cellStyles>
  <dxfs count="0"/>
  <tableStyles count="0" defaultTableStyle="TableStyleMedium2" defaultPivotStyle="PivotStyleLight16"/>
  <colors>
    <mruColors>
      <color rgb="FFCCFFCC"/>
      <color rgb="FFFFFFCC"/>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FE490-2308-4FE2-A837-6A0F8B783203}">
  <dimension ref="A1:CM85"/>
  <sheetViews>
    <sheetView showGridLines="0" tabSelected="1" zoomScale="70" zoomScaleNormal="70" workbookViewId="0"/>
  </sheetViews>
  <sheetFormatPr defaultColWidth="8.6640625" defaultRowHeight="18" x14ac:dyDescent="0.55000000000000004"/>
  <cols>
    <col min="1" max="48" width="3.6640625" style="18" customWidth="1"/>
    <col min="49" max="68" width="3.6640625" style="18" hidden="1" customWidth="1"/>
    <col min="69" max="122" width="3.6640625" style="18" customWidth="1"/>
    <col min="123" max="16384" width="8.6640625" style="18"/>
  </cols>
  <sheetData>
    <row r="1" spans="1:91" x14ac:dyDescent="0.55000000000000004">
      <c r="A1" s="95"/>
      <c r="B1" s="95"/>
      <c r="C1" s="95"/>
      <c r="D1" s="95"/>
      <c r="E1" s="95"/>
      <c r="F1" s="95"/>
      <c r="G1" s="150" t="s">
        <v>149</v>
      </c>
      <c r="H1" s="150"/>
      <c r="I1" s="150"/>
      <c r="J1" s="150"/>
      <c r="K1" s="150"/>
      <c r="L1" s="150"/>
      <c r="M1" s="150"/>
      <c r="N1" s="150"/>
      <c r="O1" s="150"/>
      <c r="P1" s="150"/>
      <c r="Q1" s="150"/>
      <c r="R1" s="150"/>
      <c r="S1" s="150"/>
      <c r="T1" s="150"/>
      <c r="U1" s="150"/>
      <c r="V1" s="150"/>
      <c r="W1" s="150"/>
      <c r="X1" s="150"/>
      <c r="Y1" s="150"/>
      <c r="Z1" s="150"/>
      <c r="AA1" s="150"/>
      <c r="AB1" s="150"/>
      <c r="AC1" s="150"/>
      <c r="AD1" s="149">
        <f ca="1">NOW()</f>
        <v>45012.631268055557</v>
      </c>
      <c r="AE1" s="149"/>
      <c r="AF1" s="149"/>
      <c r="AG1" s="149"/>
      <c r="AH1" s="149"/>
      <c r="AI1" s="95"/>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row>
    <row r="2" spans="1:91" x14ac:dyDescent="0.55000000000000004">
      <c r="A2" s="95"/>
      <c r="B2" s="95"/>
      <c r="C2" s="95"/>
      <c r="D2" s="95"/>
      <c r="E2" s="95"/>
      <c r="F2" s="95"/>
      <c r="G2" s="150"/>
      <c r="H2" s="150"/>
      <c r="I2" s="150"/>
      <c r="J2" s="150"/>
      <c r="K2" s="150"/>
      <c r="L2" s="150"/>
      <c r="M2" s="150"/>
      <c r="N2" s="150"/>
      <c r="O2" s="150"/>
      <c r="P2" s="150"/>
      <c r="Q2" s="150"/>
      <c r="R2" s="150"/>
      <c r="S2" s="150"/>
      <c r="T2" s="150"/>
      <c r="U2" s="150"/>
      <c r="V2" s="150"/>
      <c r="W2" s="150"/>
      <c r="X2" s="150"/>
      <c r="Y2" s="150"/>
      <c r="Z2" s="150"/>
      <c r="AA2" s="150"/>
      <c r="AB2" s="150"/>
      <c r="AC2" s="150"/>
      <c r="AD2" s="95"/>
      <c r="AE2" s="95"/>
      <c r="AF2" s="95"/>
      <c r="AG2" s="95"/>
      <c r="AH2" s="95"/>
      <c r="AI2" s="95"/>
      <c r="AJ2" s="260"/>
      <c r="AK2" s="260"/>
      <c r="AL2" s="260"/>
      <c r="AM2" s="261" t="s">
        <v>175</v>
      </c>
      <c r="AN2" s="260" t="s">
        <v>176</v>
      </c>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row>
    <row r="3" spans="1:91" x14ac:dyDescent="0.55000000000000004">
      <c r="A3" s="96"/>
      <c r="B3" s="96"/>
      <c r="C3" s="96"/>
      <c r="D3" s="97" t="s">
        <v>130</v>
      </c>
      <c r="E3" s="253"/>
      <c r="F3" s="253"/>
      <c r="G3" s="253"/>
      <c r="H3" s="253"/>
      <c r="I3" s="253"/>
      <c r="J3" s="253"/>
      <c r="K3" s="253"/>
      <c r="L3" s="253"/>
      <c r="M3" s="253"/>
      <c r="N3" s="96"/>
      <c r="O3" s="96"/>
      <c r="P3" s="96"/>
      <c r="Q3" s="96"/>
      <c r="R3" s="96"/>
      <c r="S3" s="96"/>
      <c r="T3" s="96"/>
      <c r="U3" s="96"/>
      <c r="V3" s="96"/>
      <c r="W3" s="96"/>
      <c r="X3" s="96"/>
      <c r="Y3" s="96"/>
      <c r="Z3" s="96"/>
      <c r="AA3" s="96"/>
      <c r="AB3" s="96"/>
      <c r="AC3" s="96"/>
      <c r="AD3" s="96"/>
      <c r="AE3" s="96"/>
      <c r="AF3" s="96"/>
      <c r="AG3" s="96"/>
      <c r="AH3" s="96"/>
      <c r="AI3" s="96"/>
      <c r="AJ3" s="260"/>
      <c r="AK3" s="260"/>
      <c r="AL3" s="260"/>
      <c r="AM3" s="261" t="s">
        <v>175</v>
      </c>
      <c r="AN3" s="265"/>
      <c r="AO3" s="260" t="s">
        <v>177</v>
      </c>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row>
    <row r="4" spans="1:91" ht="18" customHeight="1" x14ac:dyDescent="0.55000000000000004">
      <c r="A4" s="96"/>
      <c r="B4" s="96"/>
      <c r="C4" s="96"/>
      <c r="D4" s="97" t="s">
        <v>159</v>
      </c>
      <c r="E4" s="253"/>
      <c r="F4" s="253"/>
      <c r="G4" s="253"/>
      <c r="H4" s="253"/>
      <c r="I4" s="253"/>
      <c r="J4" s="253"/>
      <c r="K4" s="253"/>
      <c r="L4" s="253"/>
      <c r="M4" s="253"/>
      <c r="N4" s="96"/>
      <c r="O4" s="96"/>
      <c r="P4" s="96"/>
      <c r="Q4" s="96"/>
      <c r="R4" s="96"/>
      <c r="S4" s="96"/>
      <c r="T4" s="96"/>
      <c r="U4" s="96"/>
      <c r="V4" s="96"/>
      <c r="W4" s="96"/>
      <c r="X4" s="96"/>
      <c r="Y4" s="96"/>
      <c r="Z4" s="96"/>
      <c r="AA4" s="98" t="s">
        <v>131</v>
      </c>
      <c r="AB4" s="257"/>
      <c r="AC4" s="258"/>
      <c r="AD4" s="258"/>
      <c r="AE4" s="258"/>
      <c r="AF4" s="258"/>
      <c r="AG4" s="258"/>
      <c r="AH4" s="259"/>
      <c r="AI4" s="96"/>
      <c r="AJ4" s="260"/>
      <c r="AK4" s="260"/>
      <c r="AL4" s="260"/>
      <c r="AM4" s="260"/>
      <c r="AN4" s="260"/>
      <c r="AO4" s="260"/>
      <c r="AP4" s="260"/>
      <c r="AQ4" s="260"/>
      <c r="AR4" s="260"/>
      <c r="AS4" s="260"/>
      <c r="AT4" s="260"/>
      <c r="AU4" s="260"/>
      <c r="AV4" s="260"/>
      <c r="AW4" s="260"/>
      <c r="AX4" s="260"/>
      <c r="AY4" s="260"/>
      <c r="AZ4" s="260"/>
      <c r="BA4" s="260"/>
      <c r="BB4" s="260"/>
      <c r="BC4" s="262" t="s">
        <v>104</v>
      </c>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row>
    <row r="5" spans="1:91" x14ac:dyDescent="0.55000000000000004">
      <c r="A5" s="96"/>
      <c r="B5" s="96"/>
      <c r="C5" s="96"/>
      <c r="D5" s="97" t="s">
        <v>101</v>
      </c>
      <c r="E5" s="254"/>
      <c r="F5" s="255"/>
      <c r="G5" s="255"/>
      <c r="H5" s="255"/>
      <c r="I5" s="255"/>
      <c r="J5" s="255"/>
      <c r="K5" s="255"/>
      <c r="L5" s="255"/>
      <c r="M5" s="255"/>
      <c r="N5" s="255"/>
      <c r="O5" s="255"/>
      <c r="P5" s="255"/>
      <c r="Q5" s="256"/>
      <c r="R5" s="96"/>
      <c r="S5" s="96"/>
      <c r="T5" s="96"/>
      <c r="U5" s="96"/>
      <c r="V5" s="96"/>
      <c r="W5" s="96"/>
      <c r="X5" s="96"/>
      <c r="Y5" s="96"/>
      <c r="Z5" s="96"/>
      <c r="AA5" s="98" t="s">
        <v>132</v>
      </c>
      <c r="AB5" s="138"/>
      <c r="AC5" s="139"/>
      <c r="AD5" s="139"/>
      <c r="AE5" s="139"/>
      <c r="AF5" s="139"/>
      <c r="AG5" s="139"/>
      <c r="AH5" s="140"/>
      <c r="AI5" s="96"/>
      <c r="AJ5" s="260"/>
      <c r="AK5" s="260"/>
      <c r="AL5" s="260"/>
      <c r="AM5" s="260"/>
      <c r="AN5" s="260"/>
      <c r="AO5" s="260"/>
      <c r="AP5" s="260"/>
      <c r="AQ5" s="260"/>
      <c r="AR5" s="260"/>
      <c r="AS5" s="260"/>
      <c r="AT5" s="260"/>
      <c r="AU5" s="260"/>
      <c r="AV5" s="260"/>
      <c r="AW5" s="260"/>
      <c r="AX5" s="260"/>
      <c r="AY5" s="260"/>
      <c r="AZ5" s="260"/>
      <c r="BA5" s="260"/>
      <c r="BB5" s="260"/>
      <c r="BC5" s="263" t="s">
        <v>14</v>
      </c>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row>
    <row r="6" spans="1:91" x14ac:dyDescent="0.55000000000000004">
      <c r="A6" s="96"/>
      <c r="B6" s="96"/>
      <c r="C6" s="96"/>
      <c r="D6" s="96"/>
      <c r="E6" s="96"/>
      <c r="F6" s="96"/>
      <c r="G6" s="96"/>
      <c r="H6" s="96"/>
      <c r="I6" s="96"/>
      <c r="J6" s="99"/>
      <c r="K6" s="99"/>
      <c r="L6" s="99"/>
      <c r="M6" s="99"/>
      <c r="N6" s="99"/>
      <c r="O6" s="99"/>
      <c r="P6" s="99"/>
      <c r="Q6" s="99"/>
      <c r="R6" s="99"/>
      <c r="S6" s="99"/>
      <c r="T6" s="99"/>
      <c r="U6" s="99"/>
      <c r="V6" s="99"/>
      <c r="W6" s="99"/>
      <c r="X6" s="99"/>
      <c r="Y6" s="99"/>
      <c r="Z6" s="99"/>
      <c r="AA6" s="98" t="s">
        <v>133</v>
      </c>
      <c r="AB6" s="138"/>
      <c r="AC6" s="139"/>
      <c r="AD6" s="139"/>
      <c r="AE6" s="139"/>
      <c r="AF6" s="139"/>
      <c r="AG6" s="139"/>
      <c r="AH6" s="140"/>
      <c r="AI6" s="99"/>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row>
    <row r="7" spans="1:91" x14ac:dyDescent="0.55000000000000004">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9"/>
      <c r="AF7" s="99"/>
      <c r="AG7" s="99"/>
      <c r="AH7" s="99"/>
      <c r="AI7" s="99"/>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row>
    <row r="8" spans="1:91" x14ac:dyDescent="0.55000000000000004">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260"/>
      <c r="AK8" s="260"/>
      <c r="AL8" s="260"/>
      <c r="AM8" s="260"/>
      <c r="AN8" s="260"/>
      <c r="AO8" s="260"/>
      <c r="AP8" s="260"/>
      <c r="AQ8" s="260"/>
      <c r="AR8" s="260"/>
      <c r="AS8" s="260"/>
      <c r="AT8" s="260"/>
      <c r="AU8" s="260"/>
      <c r="AV8" s="260"/>
      <c r="AW8" s="260"/>
      <c r="AX8" s="260"/>
      <c r="AY8" s="260"/>
      <c r="AZ8" s="260"/>
      <c r="BA8" s="260"/>
      <c r="BB8" s="260"/>
      <c r="BC8" s="260" t="s">
        <v>126</v>
      </c>
      <c r="BD8" s="260"/>
      <c r="BE8" s="260"/>
      <c r="BF8" s="260" t="s">
        <v>127</v>
      </c>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row>
    <row r="9" spans="1:91" x14ac:dyDescent="0.55000000000000004">
      <c r="A9" s="96"/>
      <c r="B9" s="96"/>
      <c r="C9" s="96" t="s">
        <v>113</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260"/>
      <c r="AK9" s="260"/>
      <c r="AL9" s="260"/>
      <c r="AM9" s="260"/>
      <c r="AN9" s="260"/>
      <c r="AO9" s="260"/>
      <c r="AP9" s="260"/>
      <c r="AQ9" s="260"/>
      <c r="AR9" s="260"/>
      <c r="AS9" s="260"/>
      <c r="AT9" s="260"/>
      <c r="AU9" s="260"/>
      <c r="AV9" s="260"/>
      <c r="AW9" s="260"/>
      <c r="AX9" s="260"/>
      <c r="AY9" s="260"/>
      <c r="AZ9" s="260"/>
      <c r="BA9" s="260"/>
      <c r="BB9" s="260"/>
      <c r="BC9" s="260" t="s">
        <v>127</v>
      </c>
      <c r="BD9" s="260"/>
      <c r="BE9" s="260"/>
      <c r="BF9" s="260" t="s">
        <v>134</v>
      </c>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row>
    <row r="10" spans="1:91" x14ac:dyDescent="0.55000000000000004">
      <c r="A10" s="96"/>
      <c r="B10" s="96"/>
      <c r="C10" s="96"/>
      <c r="D10" s="96"/>
      <c r="E10" s="143" t="s">
        <v>102</v>
      </c>
      <c r="F10" s="143"/>
      <c r="G10" s="143"/>
      <c r="H10" s="143"/>
      <c r="I10" s="143" t="s">
        <v>103</v>
      </c>
      <c r="J10" s="143"/>
      <c r="K10" s="143"/>
      <c r="L10" s="143"/>
      <c r="M10" s="143"/>
      <c r="N10" s="143"/>
      <c r="O10" s="143"/>
      <c r="P10" s="148" t="s">
        <v>114</v>
      </c>
      <c r="Q10" s="148"/>
      <c r="R10" s="148" t="s">
        <v>115</v>
      </c>
      <c r="S10" s="148"/>
      <c r="T10" s="96"/>
      <c r="U10" s="96"/>
      <c r="V10" s="96"/>
      <c r="W10" s="96"/>
      <c r="X10" s="96"/>
      <c r="Y10" s="96"/>
      <c r="Z10" s="96"/>
      <c r="AA10" s="96"/>
      <c r="AB10" s="96"/>
      <c r="AC10" s="96"/>
      <c r="AD10" s="96"/>
      <c r="AE10" s="96"/>
      <c r="AF10" s="96"/>
      <c r="AG10" s="96"/>
      <c r="AH10" s="96"/>
      <c r="AI10" s="96"/>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t="s">
        <v>135</v>
      </c>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row>
    <row r="11" spans="1:91" x14ac:dyDescent="0.55000000000000004">
      <c r="A11" s="96"/>
      <c r="B11" s="96"/>
      <c r="C11" s="96"/>
      <c r="D11" s="134" t="s">
        <v>70</v>
      </c>
      <c r="E11" s="135" t="s">
        <v>116</v>
      </c>
      <c r="F11" s="136"/>
      <c r="G11" s="136"/>
      <c r="H11" s="137"/>
      <c r="I11" s="257"/>
      <c r="J11" s="258"/>
      <c r="K11" s="258"/>
      <c r="L11" s="258"/>
      <c r="M11" s="258"/>
      <c r="N11" s="258"/>
      <c r="O11" s="259"/>
      <c r="P11" s="141"/>
      <c r="Q11" s="142"/>
      <c r="R11" s="144" t="s">
        <v>117</v>
      </c>
      <c r="S11" s="146"/>
      <c r="T11" s="96"/>
      <c r="U11" s="96"/>
      <c r="V11" s="96"/>
      <c r="W11" s="96"/>
      <c r="X11" s="96"/>
      <c r="Y11" s="96"/>
      <c r="Z11" s="96"/>
      <c r="AA11" s="96"/>
      <c r="AB11" s="96"/>
      <c r="AC11" s="96"/>
      <c r="AD11" s="96"/>
      <c r="AE11" s="96"/>
      <c r="AF11" s="99"/>
      <c r="AG11" s="99"/>
      <c r="AH11" s="99"/>
      <c r="AI11" s="99"/>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row>
    <row r="12" spans="1:91" x14ac:dyDescent="0.55000000000000004">
      <c r="A12" s="96"/>
      <c r="B12" s="96"/>
      <c r="C12" s="96"/>
      <c r="D12" s="118" t="s">
        <v>70</v>
      </c>
      <c r="E12" s="135" t="s">
        <v>118</v>
      </c>
      <c r="F12" s="136"/>
      <c r="G12" s="136"/>
      <c r="H12" s="137"/>
      <c r="I12" s="171"/>
      <c r="J12" s="172"/>
      <c r="K12" s="172"/>
      <c r="L12" s="172"/>
      <c r="M12" s="172"/>
      <c r="N12" s="172"/>
      <c r="O12" s="173"/>
      <c r="P12" s="141"/>
      <c r="Q12" s="142"/>
      <c r="R12" s="144" t="s">
        <v>117</v>
      </c>
      <c r="S12" s="146"/>
      <c r="T12" s="96"/>
      <c r="U12" s="96"/>
      <c r="V12" s="96"/>
      <c r="W12" s="96"/>
      <c r="X12" s="96"/>
      <c r="Y12" s="96"/>
      <c r="Z12" s="96"/>
      <c r="AA12" s="96"/>
      <c r="AB12" s="96"/>
      <c r="AC12" s="96"/>
      <c r="AD12" s="96"/>
      <c r="AE12" s="96"/>
      <c r="AF12" s="99"/>
      <c r="AG12" s="99"/>
      <c r="AH12" s="99"/>
      <c r="AI12" s="99"/>
      <c r="AJ12" s="260"/>
      <c r="AK12" s="260"/>
      <c r="AL12" s="260"/>
      <c r="AM12" s="260"/>
      <c r="AN12" s="260"/>
      <c r="AO12" s="260"/>
      <c r="AP12" s="260"/>
      <c r="AQ12" s="260"/>
      <c r="AR12" s="260"/>
      <c r="AS12" s="260"/>
      <c r="AT12" s="260"/>
      <c r="AU12" s="260"/>
      <c r="AV12" s="260"/>
      <c r="AW12" s="260"/>
      <c r="AX12" s="260"/>
      <c r="AY12" s="260"/>
      <c r="AZ12" s="260"/>
      <c r="BA12" s="260"/>
      <c r="BB12" s="260"/>
      <c r="BC12" s="264" t="str">
        <f>CONCATENATE(BF12,BG12)</f>
        <v>ありなし</v>
      </c>
      <c r="BD12" s="260">
        <v>1</v>
      </c>
      <c r="BE12" s="260"/>
      <c r="BF12" s="260" t="s">
        <v>126</v>
      </c>
      <c r="BG12" s="260" t="s">
        <v>127</v>
      </c>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row>
    <row r="13" spans="1:91" x14ac:dyDescent="0.55000000000000004">
      <c r="A13" s="96"/>
      <c r="B13" s="96"/>
      <c r="C13" s="96"/>
      <c r="D13" s="118" t="s">
        <v>70</v>
      </c>
      <c r="E13" s="135" t="s">
        <v>119</v>
      </c>
      <c r="F13" s="136"/>
      <c r="G13" s="136"/>
      <c r="H13" s="137"/>
      <c r="I13" s="171"/>
      <c r="J13" s="172"/>
      <c r="K13" s="172"/>
      <c r="L13" s="172"/>
      <c r="M13" s="172"/>
      <c r="N13" s="172"/>
      <c r="O13" s="173"/>
      <c r="P13" s="141"/>
      <c r="Q13" s="142"/>
      <c r="R13" s="144" t="s">
        <v>117</v>
      </c>
      <c r="S13" s="146"/>
      <c r="T13" s="96"/>
      <c r="U13" s="96"/>
      <c r="V13" s="96"/>
      <c r="W13" s="96"/>
      <c r="X13" s="96"/>
      <c r="Y13" s="96"/>
      <c r="Z13" s="96"/>
      <c r="AA13" s="96"/>
      <c r="AB13" s="96"/>
      <c r="AC13" s="96"/>
      <c r="AD13" s="96"/>
      <c r="AE13" s="96"/>
      <c r="AF13" s="99"/>
      <c r="AG13" s="99"/>
      <c r="AH13" s="99"/>
      <c r="AI13" s="99"/>
      <c r="AJ13" s="260"/>
      <c r="AK13" s="260"/>
      <c r="AL13" s="260"/>
      <c r="AM13" s="260"/>
      <c r="AN13" s="260"/>
      <c r="AO13" s="260"/>
      <c r="AP13" s="260"/>
      <c r="AQ13" s="260"/>
      <c r="AR13" s="260"/>
      <c r="AS13" s="260"/>
      <c r="AT13" s="260"/>
      <c r="AU13" s="260"/>
      <c r="AV13" s="260"/>
      <c r="AW13" s="260"/>
      <c r="AX13" s="260"/>
      <c r="AY13" s="260"/>
      <c r="AZ13" s="260"/>
      <c r="BA13" s="260"/>
      <c r="BB13" s="260"/>
      <c r="BC13" s="264" t="str">
        <f t="shared" ref="BC13:BC17" si="0">CONCATENATE(BF13,BG13)</f>
        <v>あり上下塗り分け</v>
      </c>
      <c r="BD13" s="260">
        <v>2</v>
      </c>
      <c r="BE13" s="260"/>
      <c r="BF13" s="260" t="s">
        <v>126</v>
      </c>
      <c r="BG13" s="260" t="s">
        <v>134</v>
      </c>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row>
    <row r="14" spans="1:91" x14ac:dyDescent="0.55000000000000004">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260"/>
      <c r="AK14" s="260"/>
      <c r="AL14" s="260"/>
      <c r="AM14" s="260"/>
      <c r="AN14" s="260"/>
      <c r="AO14" s="260"/>
      <c r="AP14" s="260"/>
      <c r="AQ14" s="260"/>
      <c r="AR14" s="260"/>
      <c r="AS14" s="260"/>
      <c r="AT14" s="260"/>
      <c r="AU14" s="260"/>
      <c r="AV14" s="260"/>
      <c r="AW14" s="260"/>
      <c r="AX14" s="260"/>
      <c r="AY14" s="260"/>
      <c r="AZ14" s="260"/>
      <c r="BA14" s="260"/>
      <c r="BB14" s="260"/>
      <c r="BC14" s="264" t="str">
        <f t="shared" si="0"/>
        <v>あり左右塗り分け</v>
      </c>
      <c r="BD14" s="260">
        <v>3</v>
      </c>
      <c r="BE14" s="260"/>
      <c r="BF14" s="260" t="s">
        <v>126</v>
      </c>
      <c r="BG14" s="260" t="s">
        <v>135</v>
      </c>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row>
    <row r="15" spans="1:91" x14ac:dyDescent="0.55000000000000004">
      <c r="A15" s="96"/>
      <c r="B15" s="96"/>
      <c r="C15" s="96" t="s">
        <v>105</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260"/>
      <c r="AK15" s="260"/>
      <c r="AL15" s="260"/>
      <c r="AM15" s="260"/>
      <c r="AN15" s="260"/>
      <c r="AO15" s="260"/>
      <c r="AP15" s="260"/>
      <c r="AQ15" s="260"/>
      <c r="AR15" s="260"/>
      <c r="AS15" s="260"/>
      <c r="AT15" s="260"/>
      <c r="AU15" s="260"/>
      <c r="AV15" s="260"/>
      <c r="AW15" s="260"/>
      <c r="AX15" s="260"/>
      <c r="AY15" s="260"/>
      <c r="AZ15" s="260"/>
      <c r="BA15" s="260"/>
      <c r="BB15" s="260"/>
      <c r="BC15" s="264" t="str">
        <f t="shared" si="0"/>
        <v>なしなし</v>
      </c>
      <c r="BD15" s="260">
        <v>4</v>
      </c>
      <c r="BE15" s="260"/>
      <c r="BF15" s="260" t="s">
        <v>127</v>
      </c>
      <c r="BG15" s="260" t="s">
        <v>127</v>
      </c>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row>
    <row r="16" spans="1:91" x14ac:dyDescent="0.55000000000000004">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260"/>
      <c r="AK16" s="260"/>
      <c r="AL16" s="260"/>
      <c r="AM16" s="260"/>
      <c r="AN16" s="260"/>
      <c r="AO16" s="260"/>
      <c r="AP16" s="260"/>
      <c r="AQ16" s="260"/>
      <c r="AR16" s="260"/>
      <c r="AS16" s="260"/>
      <c r="AT16" s="260"/>
      <c r="AU16" s="260"/>
      <c r="AV16" s="260"/>
      <c r="AW16" s="260"/>
      <c r="AX16" s="260"/>
      <c r="AY16" s="260"/>
      <c r="AZ16" s="260"/>
      <c r="BA16" s="260"/>
      <c r="BB16" s="260"/>
      <c r="BC16" s="264" t="str">
        <f t="shared" si="0"/>
        <v>なし上下塗り分け</v>
      </c>
      <c r="BD16" s="260">
        <v>5</v>
      </c>
      <c r="BE16" s="260"/>
      <c r="BF16" s="260" t="s">
        <v>127</v>
      </c>
      <c r="BG16" s="260" t="s">
        <v>134</v>
      </c>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row>
    <row r="17" spans="1:91" x14ac:dyDescent="0.55000000000000004">
      <c r="A17" s="96"/>
      <c r="B17" s="96"/>
      <c r="C17" s="96"/>
      <c r="D17" s="96"/>
      <c r="E17" s="96"/>
      <c r="F17" s="96"/>
      <c r="G17" s="97" t="s">
        <v>120</v>
      </c>
      <c r="H17" s="151"/>
      <c r="I17" s="152"/>
      <c r="J17" s="152"/>
      <c r="K17" s="152"/>
      <c r="L17" s="152"/>
      <c r="M17" s="153"/>
      <c r="N17" s="95"/>
      <c r="O17" s="95"/>
      <c r="P17" s="95"/>
      <c r="Q17" s="97" t="s">
        <v>125</v>
      </c>
      <c r="R17" s="154"/>
      <c r="S17" s="155"/>
      <c r="T17" s="156"/>
      <c r="U17" s="96"/>
      <c r="V17" s="96"/>
      <c r="W17" s="96"/>
      <c r="X17" s="96"/>
      <c r="Y17" s="96"/>
      <c r="Z17" s="96"/>
      <c r="AA17" s="97" t="s">
        <v>136</v>
      </c>
      <c r="AB17" s="154"/>
      <c r="AC17" s="155"/>
      <c r="AD17" s="156"/>
      <c r="AE17" s="96"/>
      <c r="AF17" s="96"/>
      <c r="AG17" s="96"/>
      <c r="AH17" s="96"/>
      <c r="AI17" s="96"/>
      <c r="AJ17" s="260"/>
      <c r="AK17" s="260"/>
      <c r="AL17" s="260"/>
      <c r="AM17" s="260"/>
      <c r="AN17" s="260"/>
      <c r="AO17" s="260"/>
      <c r="AP17" s="260"/>
      <c r="AQ17" s="260"/>
      <c r="AR17" s="260"/>
      <c r="AS17" s="260"/>
      <c r="AT17" s="260"/>
      <c r="AU17" s="260"/>
      <c r="AV17" s="260"/>
      <c r="AW17" s="260"/>
      <c r="AX17" s="260"/>
      <c r="AY17" s="260"/>
      <c r="AZ17" s="260"/>
      <c r="BA17" s="260"/>
      <c r="BB17" s="260"/>
      <c r="BC17" s="264" t="str">
        <f t="shared" si="0"/>
        <v>なし左右塗り分け</v>
      </c>
      <c r="BD17" s="260">
        <v>6</v>
      </c>
      <c r="BE17" s="260"/>
      <c r="BF17" s="260" t="s">
        <v>127</v>
      </c>
      <c r="BG17" s="260" t="s">
        <v>135</v>
      </c>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row>
    <row r="18" spans="1:91" x14ac:dyDescent="0.55000000000000004">
      <c r="A18" s="96"/>
      <c r="B18" s="96"/>
      <c r="C18" s="96"/>
      <c r="D18" s="96"/>
      <c r="E18" s="96"/>
      <c r="F18" s="96"/>
      <c r="G18" s="96"/>
      <c r="H18" s="96"/>
      <c r="I18" s="96"/>
      <c r="J18" s="95"/>
      <c r="K18" s="95"/>
      <c r="L18" s="95"/>
      <c r="M18" s="95"/>
      <c r="N18" s="95"/>
      <c r="O18" s="95"/>
      <c r="P18" s="95"/>
      <c r="Q18" s="95"/>
      <c r="R18" s="100" t="str">
        <f>IF($R$17="","↑下屋の有無を入力してください。","")</f>
        <v>↑下屋の有無を入力してください。</v>
      </c>
      <c r="S18" s="95"/>
      <c r="T18" s="95"/>
      <c r="U18" s="95"/>
      <c r="V18" s="95"/>
      <c r="W18" s="95"/>
      <c r="X18" s="95"/>
      <c r="Y18" s="95"/>
      <c r="Z18" s="95"/>
      <c r="AA18" s="95"/>
      <c r="AB18" s="159" t="e">
        <f>工事基本情報!J8</f>
        <v>#N/A</v>
      </c>
      <c r="AC18" s="160"/>
      <c r="AD18" s="161"/>
      <c r="AE18" s="95"/>
      <c r="AF18" s="95"/>
      <c r="AG18" s="95"/>
      <c r="AH18" s="95"/>
      <c r="AI18" s="95"/>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row>
    <row r="19" spans="1:91" x14ac:dyDescent="0.55000000000000004">
      <c r="A19" s="96"/>
      <c r="B19" s="96"/>
      <c r="C19" s="96"/>
      <c r="D19" s="96"/>
      <c r="E19" s="143" t="s">
        <v>102</v>
      </c>
      <c r="F19" s="143"/>
      <c r="G19" s="143"/>
      <c r="H19" s="143"/>
      <c r="I19" s="143" t="s">
        <v>103</v>
      </c>
      <c r="J19" s="143"/>
      <c r="K19" s="143"/>
      <c r="L19" s="143"/>
      <c r="M19" s="143"/>
      <c r="N19" s="143"/>
      <c r="O19" s="143"/>
      <c r="P19" s="148" t="s">
        <v>114</v>
      </c>
      <c r="Q19" s="148"/>
      <c r="R19" s="148" t="s">
        <v>115</v>
      </c>
      <c r="S19" s="148"/>
      <c r="T19" s="95"/>
      <c r="U19" s="95"/>
      <c r="V19" s="95"/>
      <c r="W19" s="95"/>
      <c r="X19" s="95"/>
      <c r="Y19" s="95"/>
      <c r="Z19" s="95"/>
      <c r="AA19" s="95"/>
      <c r="AB19" s="95"/>
      <c r="AC19" s="95"/>
      <c r="AD19" s="95"/>
      <c r="AE19" s="95"/>
      <c r="AF19" s="95"/>
      <c r="AG19" s="95"/>
      <c r="AH19" s="95"/>
      <c r="AI19" s="95"/>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row>
    <row r="20" spans="1:91" x14ac:dyDescent="0.55000000000000004">
      <c r="A20" s="96"/>
      <c r="B20" s="96"/>
      <c r="C20" s="96"/>
      <c r="D20" s="134" t="s">
        <v>70</v>
      </c>
      <c r="E20" s="135" t="s">
        <v>11</v>
      </c>
      <c r="F20" s="136"/>
      <c r="G20" s="136"/>
      <c r="H20" s="137"/>
      <c r="I20" s="135"/>
      <c r="J20" s="136"/>
      <c r="K20" s="136"/>
      <c r="L20" s="136"/>
      <c r="M20" s="136"/>
      <c r="N20" s="136"/>
      <c r="O20" s="137"/>
      <c r="P20" s="141"/>
      <c r="Q20" s="142"/>
      <c r="R20" s="144" t="s">
        <v>117</v>
      </c>
      <c r="S20" s="146"/>
      <c r="T20" s="95"/>
      <c r="U20" s="95"/>
      <c r="V20" s="95"/>
      <c r="W20" s="95"/>
      <c r="X20" s="95"/>
      <c r="Y20" s="95"/>
      <c r="Z20" s="95"/>
      <c r="AA20" s="95"/>
      <c r="AB20" s="95"/>
      <c r="AC20" s="95"/>
      <c r="AD20" s="95"/>
      <c r="AE20" s="95"/>
      <c r="AF20" s="95"/>
      <c r="AG20" s="95"/>
      <c r="AH20" s="95"/>
      <c r="AI20" s="95"/>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row>
    <row r="21" spans="1:91" x14ac:dyDescent="0.55000000000000004">
      <c r="A21" s="96"/>
      <c r="B21" s="96"/>
      <c r="C21" s="96"/>
      <c r="D21" s="134" t="s">
        <v>70</v>
      </c>
      <c r="E21" s="135" t="s">
        <v>108</v>
      </c>
      <c r="F21" s="136"/>
      <c r="G21" s="136"/>
      <c r="H21" s="137"/>
      <c r="I21" s="135"/>
      <c r="J21" s="136"/>
      <c r="K21" s="136"/>
      <c r="L21" s="136"/>
      <c r="M21" s="136"/>
      <c r="N21" s="136"/>
      <c r="O21" s="137"/>
      <c r="P21" s="141"/>
      <c r="Q21" s="142"/>
      <c r="R21" s="144" t="s">
        <v>117</v>
      </c>
      <c r="S21" s="146"/>
      <c r="T21" s="144" t="s">
        <v>91</v>
      </c>
      <c r="U21" s="145"/>
      <c r="V21" s="145"/>
      <c r="W21" s="145"/>
      <c r="X21" s="145"/>
      <c r="Y21" s="145"/>
      <c r="Z21" s="145"/>
      <c r="AA21" s="145"/>
      <c r="AB21" s="145"/>
      <c r="AC21" s="146"/>
      <c r="AD21" s="95"/>
      <c r="AE21" s="95"/>
      <c r="AF21" s="95"/>
      <c r="AG21" s="95"/>
      <c r="AH21" s="95"/>
      <c r="AI21" s="95"/>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t="s">
        <v>164</v>
      </c>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row>
    <row r="22" spans="1:91" x14ac:dyDescent="0.55000000000000004">
      <c r="A22" s="96"/>
      <c r="B22" s="96"/>
      <c r="C22" s="96"/>
      <c r="D22" s="134" t="s">
        <v>70</v>
      </c>
      <c r="E22" s="135" t="s">
        <v>106</v>
      </c>
      <c r="F22" s="136"/>
      <c r="G22" s="136"/>
      <c r="H22" s="137"/>
      <c r="I22" s="138"/>
      <c r="J22" s="139"/>
      <c r="K22" s="139"/>
      <c r="L22" s="139"/>
      <c r="M22" s="139"/>
      <c r="N22" s="139"/>
      <c r="O22" s="140"/>
      <c r="P22" s="141"/>
      <c r="Q22" s="142"/>
      <c r="R22" s="144" t="s">
        <v>117</v>
      </c>
      <c r="S22" s="146"/>
      <c r="T22" s="147"/>
      <c r="U22" s="147"/>
      <c r="V22" s="147"/>
      <c r="W22" s="147"/>
      <c r="X22" s="147"/>
      <c r="Y22" s="147"/>
      <c r="Z22" s="147"/>
      <c r="AA22" s="147"/>
      <c r="AB22" s="147"/>
      <c r="AC22" s="147"/>
      <c r="AD22" s="96"/>
      <c r="AE22" s="96"/>
      <c r="AF22" s="96"/>
      <c r="AG22" s="96"/>
      <c r="AH22" s="96"/>
      <c r="AI22" s="96"/>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t="s">
        <v>165</v>
      </c>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row>
    <row r="23" spans="1:91" x14ac:dyDescent="0.55000000000000004">
      <c r="A23" s="96"/>
      <c r="B23" s="96"/>
      <c r="C23" s="96"/>
      <c r="D23" s="134" t="s">
        <v>70</v>
      </c>
      <c r="E23" s="135" t="s">
        <v>107</v>
      </c>
      <c r="F23" s="136"/>
      <c r="G23" s="136"/>
      <c r="H23" s="137"/>
      <c r="I23" s="138"/>
      <c r="J23" s="139"/>
      <c r="K23" s="139"/>
      <c r="L23" s="139"/>
      <c r="M23" s="139"/>
      <c r="N23" s="139"/>
      <c r="O23" s="140"/>
      <c r="P23" s="141"/>
      <c r="Q23" s="142"/>
      <c r="R23" s="144" t="s">
        <v>117</v>
      </c>
      <c r="S23" s="146"/>
      <c r="T23" s="147"/>
      <c r="U23" s="147"/>
      <c r="V23" s="147"/>
      <c r="W23" s="147"/>
      <c r="X23" s="147"/>
      <c r="Y23" s="147"/>
      <c r="Z23" s="147"/>
      <c r="AA23" s="147"/>
      <c r="AB23" s="147"/>
      <c r="AC23" s="147"/>
      <c r="AD23" s="96"/>
      <c r="AE23" s="96"/>
      <c r="AF23" s="96"/>
      <c r="AG23" s="96"/>
      <c r="AH23" s="96"/>
      <c r="AI23" s="96"/>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row>
    <row r="24" spans="1:91" x14ac:dyDescent="0.55000000000000004">
      <c r="A24" s="96"/>
      <c r="B24" s="96"/>
      <c r="C24" s="96"/>
      <c r="D24" s="96"/>
      <c r="E24" s="96"/>
      <c r="F24" s="96"/>
      <c r="G24" s="96"/>
      <c r="H24" s="96"/>
      <c r="I24" s="100"/>
      <c r="J24" s="96"/>
      <c r="K24" s="100"/>
      <c r="L24" s="96"/>
      <c r="M24" s="96"/>
      <c r="N24" s="96"/>
      <c r="O24" s="96"/>
      <c r="P24" s="163" t="s">
        <v>174</v>
      </c>
      <c r="Q24" s="163"/>
      <c r="R24" s="163"/>
      <c r="S24" s="163"/>
      <c r="T24" s="162"/>
      <c r="U24" s="162"/>
      <c r="V24" s="162"/>
      <c r="W24" s="162"/>
      <c r="X24" s="162"/>
      <c r="Y24" s="162"/>
      <c r="Z24" s="162"/>
      <c r="AA24" s="162"/>
      <c r="AB24" s="162"/>
      <c r="AC24" s="162"/>
      <c r="AD24" s="96"/>
      <c r="AE24" s="96"/>
      <c r="AF24" s="96"/>
      <c r="AG24" s="96"/>
      <c r="AH24" s="96"/>
      <c r="AI24" s="96"/>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t="s">
        <v>166</v>
      </c>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row>
    <row r="25" spans="1:91" x14ac:dyDescent="0.55000000000000004">
      <c r="A25" s="96"/>
      <c r="B25" s="96"/>
      <c r="C25" s="96" t="s">
        <v>109</v>
      </c>
      <c r="D25" s="96"/>
      <c r="E25" s="96"/>
      <c r="F25" s="96"/>
      <c r="G25" s="96"/>
      <c r="H25" s="96"/>
      <c r="I25" s="100" t="str">
        <f>IF($D$23=$BC$5,"",IF($I$23="","↑上塗りの工事仕様を入力してください。",""))</f>
        <v/>
      </c>
      <c r="J25" s="96"/>
      <c r="K25" s="96"/>
      <c r="L25" s="96"/>
      <c r="M25" s="96"/>
      <c r="N25" s="96"/>
      <c r="O25" s="96"/>
      <c r="P25" s="96"/>
      <c r="Q25" s="96"/>
      <c r="R25" s="96"/>
      <c r="S25" s="96"/>
      <c r="T25" s="96"/>
      <c r="U25" s="96"/>
      <c r="V25" s="96"/>
      <c r="W25" s="96"/>
      <c r="X25" s="96"/>
      <c r="Y25" s="96"/>
      <c r="Z25" s="96"/>
      <c r="AA25" s="96"/>
      <c r="AB25" s="96"/>
      <c r="AC25" s="99"/>
      <c r="AD25" s="99"/>
      <c r="AE25" s="99"/>
      <c r="AF25" s="99"/>
      <c r="AG25" s="99"/>
      <c r="AH25" s="99"/>
      <c r="AI25" s="99"/>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t="s">
        <v>167</v>
      </c>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0"/>
    </row>
    <row r="26" spans="1:91" x14ac:dyDescent="0.55000000000000004">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row>
    <row r="27" spans="1:91" x14ac:dyDescent="0.55000000000000004">
      <c r="A27" s="96"/>
      <c r="B27" s="96"/>
      <c r="C27" s="96"/>
      <c r="D27" s="96"/>
      <c r="E27" s="96"/>
      <c r="F27" s="96"/>
      <c r="G27" s="97" t="s">
        <v>122</v>
      </c>
      <c r="H27" s="151"/>
      <c r="I27" s="152"/>
      <c r="J27" s="152"/>
      <c r="K27" s="152"/>
      <c r="L27" s="152"/>
      <c r="M27" s="153"/>
      <c r="N27" s="95"/>
      <c r="O27" s="95"/>
      <c r="P27" s="96"/>
      <c r="Q27" s="97" t="s">
        <v>128</v>
      </c>
      <c r="R27" s="154"/>
      <c r="S27" s="155"/>
      <c r="T27" s="155"/>
      <c r="U27" s="155"/>
      <c r="V27" s="156"/>
      <c r="W27" s="95"/>
      <c r="X27" s="96"/>
      <c r="Y27" s="96"/>
      <c r="Z27" s="96"/>
      <c r="AA27" s="97" t="s">
        <v>129</v>
      </c>
      <c r="AB27" s="154"/>
      <c r="AC27" s="155"/>
      <c r="AD27" s="156"/>
      <c r="AE27" s="96"/>
      <c r="AF27" s="96"/>
      <c r="AG27" s="96"/>
      <c r="AH27" s="96"/>
      <c r="AI27" s="96"/>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row>
    <row r="28" spans="1:91" x14ac:dyDescent="0.55000000000000004">
      <c r="A28" s="96"/>
      <c r="B28" s="96"/>
      <c r="C28" s="96"/>
      <c r="D28" s="96"/>
      <c r="E28" s="96"/>
      <c r="F28" s="96"/>
      <c r="G28" s="96"/>
      <c r="H28" s="96"/>
      <c r="I28" s="96"/>
      <c r="J28" s="96"/>
      <c r="K28" s="96"/>
      <c r="L28" s="96"/>
      <c r="M28" s="96"/>
      <c r="N28" s="96"/>
      <c r="O28" s="96"/>
      <c r="P28" s="96"/>
      <c r="Q28" s="96"/>
      <c r="R28" s="100" t="str">
        <f>IF($R$27="","↑塗り分けの有無を入力してください。","")</f>
        <v>↑塗り分けの有無を入力してください。</v>
      </c>
      <c r="S28" s="96"/>
      <c r="T28" s="96"/>
      <c r="U28" s="96"/>
      <c r="V28" s="96"/>
      <c r="W28" s="96"/>
      <c r="X28" s="96"/>
      <c r="Y28" s="96"/>
      <c r="Z28" s="96"/>
      <c r="AA28" s="96"/>
      <c r="AB28" s="100" t="str">
        <f>IF($AB$27="","↑シール工事の有無を入力してください。","")</f>
        <v>↑シール工事の有無を入力してください。</v>
      </c>
      <c r="AC28" s="96"/>
      <c r="AD28" s="96"/>
      <c r="AE28" s="96"/>
      <c r="AF28" s="96"/>
      <c r="AG28" s="96"/>
      <c r="AH28" s="96"/>
      <c r="AI28" s="96"/>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0"/>
    </row>
    <row r="29" spans="1:91" x14ac:dyDescent="0.55000000000000004">
      <c r="A29" s="96"/>
      <c r="B29" s="96"/>
      <c r="C29" s="96"/>
      <c r="D29" s="96"/>
      <c r="E29" s="143" t="s">
        <v>102</v>
      </c>
      <c r="F29" s="143"/>
      <c r="G29" s="143"/>
      <c r="H29" s="143"/>
      <c r="I29" s="143" t="s">
        <v>103</v>
      </c>
      <c r="J29" s="143"/>
      <c r="K29" s="143"/>
      <c r="L29" s="143"/>
      <c r="M29" s="143"/>
      <c r="N29" s="143"/>
      <c r="O29" s="143"/>
      <c r="P29" s="148" t="s">
        <v>114</v>
      </c>
      <c r="Q29" s="148"/>
      <c r="R29" s="148" t="s">
        <v>115</v>
      </c>
      <c r="S29" s="148"/>
      <c r="T29" s="99"/>
      <c r="U29" s="99"/>
      <c r="V29" s="99"/>
      <c r="W29" s="99"/>
      <c r="X29" s="99"/>
      <c r="Y29" s="99"/>
      <c r="Z29" s="99"/>
      <c r="AA29" s="99"/>
      <c r="AB29" s="99"/>
      <c r="AC29" s="99"/>
      <c r="AD29" s="99"/>
      <c r="AE29" s="96"/>
      <c r="AF29" s="96"/>
      <c r="AG29" s="96"/>
      <c r="AH29" s="96"/>
      <c r="AI29" s="96"/>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0"/>
      <c r="CB29" s="260"/>
      <c r="CC29" s="260"/>
      <c r="CD29" s="260"/>
      <c r="CE29" s="260"/>
      <c r="CF29" s="260"/>
      <c r="CG29" s="260"/>
      <c r="CH29" s="260"/>
      <c r="CI29" s="260"/>
      <c r="CJ29" s="260"/>
      <c r="CK29" s="260"/>
      <c r="CL29" s="260"/>
      <c r="CM29" s="260"/>
    </row>
    <row r="30" spans="1:91" x14ac:dyDescent="0.55000000000000004">
      <c r="A30" s="96"/>
      <c r="B30" s="96"/>
      <c r="C30" s="96"/>
      <c r="D30" s="134" t="s">
        <v>70</v>
      </c>
      <c r="E30" s="135" t="s">
        <v>11</v>
      </c>
      <c r="F30" s="136"/>
      <c r="G30" s="136"/>
      <c r="H30" s="137"/>
      <c r="I30" s="135"/>
      <c r="J30" s="136"/>
      <c r="K30" s="136"/>
      <c r="L30" s="136"/>
      <c r="M30" s="136"/>
      <c r="N30" s="136"/>
      <c r="O30" s="137"/>
      <c r="P30" s="141"/>
      <c r="Q30" s="142"/>
      <c r="R30" s="144" t="s">
        <v>117</v>
      </c>
      <c r="S30" s="146"/>
      <c r="T30" s="144" t="s">
        <v>91</v>
      </c>
      <c r="U30" s="145"/>
      <c r="V30" s="145"/>
      <c r="W30" s="145"/>
      <c r="X30" s="145"/>
      <c r="Y30" s="145"/>
      <c r="Z30" s="145"/>
      <c r="AA30" s="145"/>
      <c r="AB30" s="145"/>
      <c r="AC30" s="146"/>
      <c r="AD30" s="96"/>
      <c r="AE30" s="96"/>
      <c r="AF30" s="96"/>
      <c r="AG30" s="96"/>
      <c r="AH30" s="96"/>
      <c r="AI30" s="96"/>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0"/>
      <c r="CC30" s="260"/>
      <c r="CD30" s="260"/>
      <c r="CE30" s="260"/>
      <c r="CF30" s="260"/>
      <c r="CG30" s="260"/>
      <c r="CH30" s="260"/>
      <c r="CI30" s="260"/>
      <c r="CJ30" s="260"/>
      <c r="CK30" s="260"/>
      <c r="CL30" s="260"/>
      <c r="CM30" s="260"/>
    </row>
    <row r="31" spans="1:91" x14ac:dyDescent="0.55000000000000004">
      <c r="A31" s="96"/>
      <c r="B31" s="96"/>
      <c r="C31" s="96"/>
      <c r="D31" s="134" t="s">
        <v>70</v>
      </c>
      <c r="E31" s="135" t="s">
        <v>110</v>
      </c>
      <c r="F31" s="136"/>
      <c r="G31" s="136"/>
      <c r="H31" s="137"/>
      <c r="I31" s="138"/>
      <c r="J31" s="139"/>
      <c r="K31" s="139"/>
      <c r="L31" s="139"/>
      <c r="M31" s="139"/>
      <c r="N31" s="139"/>
      <c r="O31" s="140"/>
      <c r="P31" s="141"/>
      <c r="Q31" s="142"/>
      <c r="R31" s="144" t="s">
        <v>117</v>
      </c>
      <c r="S31" s="146"/>
      <c r="T31" s="147"/>
      <c r="U31" s="147"/>
      <c r="V31" s="147"/>
      <c r="W31" s="147"/>
      <c r="X31" s="147"/>
      <c r="Y31" s="147"/>
      <c r="Z31" s="147"/>
      <c r="AA31" s="147"/>
      <c r="AB31" s="147"/>
      <c r="AC31" s="147"/>
      <c r="AD31" s="96"/>
      <c r="AE31" s="96"/>
      <c r="AF31" s="96"/>
      <c r="AG31" s="96"/>
      <c r="AH31" s="96"/>
      <c r="AI31" s="96"/>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row>
    <row r="32" spans="1:91" x14ac:dyDescent="0.55000000000000004">
      <c r="A32" s="96"/>
      <c r="B32" s="96"/>
      <c r="C32" s="96"/>
      <c r="D32" s="134" t="s">
        <v>70</v>
      </c>
      <c r="E32" s="135" t="s">
        <v>111</v>
      </c>
      <c r="F32" s="136"/>
      <c r="G32" s="136"/>
      <c r="H32" s="137"/>
      <c r="I32" s="138"/>
      <c r="J32" s="139"/>
      <c r="K32" s="139"/>
      <c r="L32" s="139"/>
      <c r="M32" s="139"/>
      <c r="N32" s="139"/>
      <c r="O32" s="140"/>
      <c r="P32" s="141"/>
      <c r="Q32" s="142"/>
      <c r="R32" s="144" t="s">
        <v>117</v>
      </c>
      <c r="S32" s="146"/>
      <c r="T32" s="147"/>
      <c r="U32" s="147"/>
      <c r="V32" s="147"/>
      <c r="W32" s="147"/>
      <c r="X32" s="147"/>
      <c r="Y32" s="147"/>
      <c r="Z32" s="147"/>
      <c r="AA32" s="147"/>
      <c r="AB32" s="147"/>
      <c r="AC32" s="147"/>
      <c r="AD32" s="96"/>
      <c r="AE32" s="96"/>
      <c r="AF32" s="96"/>
      <c r="AG32" s="96"/>
      <c r="AH32" s="96"/>
      <c r="AI32" s="96"/>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row>
    <row r="33" spans="1:91" x14ac:dyDescent="0.55000000000000004">
      <c r="A33" s="96"/>
      <c r="B33" s="96"/>
      <c r="C33" s="96"/>
      <c r="D33" s="96"/>
      <c r="E33" s="96"/>
      <c r="F33" s="96"/>
      <c r="G33" s="96"/>
      <c r="H33" s="96"/>
      <c r="I33" s="100"/>
      <c r="J33" s="96"/>
      <c r="K33" s="100"/>
      <c r="L33" s="96"/>
      <c r="M33" s="96"/>
      <c r="N33" s="96"/>
      <c r="O33" s="96"/>
      <c r="P33" s="163" t="s">
        <v>174</v>
      </c>
      <c r="Q33" s="163"/>
      <c r="R33" s="163"/>
      <c r="S33" s="163"/>
      <c r="T33" s="170"/>
      <c r="U33" s="170"/>
      <c r="V33" s="170"/>
      <c r="W33" s="170"/>
      <c r="X33" s="170"/>
      <c r="Y33" s="170"/>
      <c r="Z33" s="170"/>
      <c r="AA33" s="170"/>
      <c r="AB33" s="170"/>
      <c r="AC33" s="170"/>
      <c r="AD33" s="96"/>
      <c r="AE33" s="96"/>
      <c r="AF33" s="96"/>
      <c r="AG33" s="96"/>
      <c r="AH33" s="96"/>
      <c r="AI33" s="96"/>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260"/>
      <c r="CG33" s="260"/>
      <c r="CH33" s="260"/>
      <c r="CI33" s="260"/>
      <c r="CJ33" s="260"/>
      <c r="CK33" s="260"/>
      <c r="CL33" s="260"/>
      <c r="CM33" s="260"/>
    </row>
    <row r="34" spans="1:91" x14ac:dyDescent="0.55000000000000004">
      <c r="A34" s="96"/>
      <c r="B34" s="96"/>
      <c r="C34" s="96"/>
      <c r="D34" s="101" t="str">
        <f>IF($AB$27=$BC$8,$BC$4,$BC$5)</f>
        <v>□</v>
      </c>
      <c r="E34" s="135" t="str">
        <f>IF(D34=$BC$4,"目地シール","")</f>
        <v/>
      </c>
      <c r="F34" s="136"/>
      <c r="G34" s="136"/>
      <c r="H34" s="137"/>
      <c r="I34" s="138"/>
      <c r="J34" s="139"/>
      <c r="K34" s="139"/>
      <c r="L34" s="139"/>
      <c r="M34" s="139"/>
      <c r="N34" s="139"/>
      <c r="O34" s="140"/>
      <c r="P34" s="141"/>
      <c r="Q34" s="142"/>
      <c r="R34" s="141"/>
      <c r="S34" s="142"/>
      <c r="T34" s="164"/>
      <c r="U34" s="165"/>
      <c r="V34" s="165"/>
      <c r="W34" s="165"/>
      <c r="X34" s="165"/>
      <c r="Y34" s="165"/>
      <c r="Z34" s="165"/>
      <c r="AA34" s="165"/>
      <c r="AB34" s="165"/>
      <c r="AC34" s="166"/>
      <c r="AD34" s="96"/>
      <c r="AE34" s="96"/>
      <c r="AF34" s="96"/>
      <c r="AG34" s="96"/>
      <c r="AH34" s="96"/>
      <c r="AI34" s="96"/>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0"/>
      <c r="CB34" s="260"/>
      <c r="CC34" s="260"/>
      <c r="CD34" s="260"/>
      <c r="CE34" s="260"/>
      <c r="CF34" s="260"/>
      <c r="CG34" s="260"/>
      <c r="CH34" s="260"/>
      <c r="CI34" s="260"/>
      <c r="CJ34" s="260"/>
      <c r="CK34" s="260"/>
      <c r="CL34" s="260"/>
      <c r="CM34" s="260"/>
    </row>
    <row r="35" spans="1:91" x14ac:dyDescent="0.55000000000000004">
      <c r="A35" s="96"/>
      <c r="B35" s="96"/>
      <c r="C35" s="96"/>
      <c r="D35" s="101" t="str">
        <f>IF($AB$27=$BC$8,$BC$4,$BC$5)</f>
        <v>□</v>
      </c>
      <c r="E35" s="135" t="str">
        <f>IF(D35=$BC$4,"窓周りシール","")</f>
        <v/>
      </c>
      <c r="F35" s="136"/>
      <c r="G35" s="136"/>
      <c r="H35" s="137"/>
      <c r="I35" s="138"/>
      <c r="J35" s="139"/>
      <c r="K35" s="139"/>
      <c r="L35" s="139"/>
      <c r="M35" s="139"/>
      <c r="N35" s="139"/>
      <c r="O35" s="140"/>
      <c r="P35" s="141"/>
      <c r="Q35" s="142"/>
      <c r="R35" s="141"/>
      <c r="S35" s="142"/>
      <c r="T35" s="167"/>
      <c r="U35" s="168"/>
      <c r="V35" s="168"/>
      <c r="W35" s="168"/>
      <c r="X35" s="168"/>
      <c r="Y35" s="168"/>
      <c r="Z35" s="168"/>
      <c r="AA35" s="168"/>
      <c r="AB35" s="168"/>
      <c r="AC35" s="169"/>
      <c r="AD35" s="96"/>
      <c r="AE35" s="96"/>
      <c r="AF35" s="96"/>
      <c r="AG35" s="96"/>
      <c r="AH35" s="96"/>
      <c r="AI35" s="96"/>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row>
    <row r="36" spans="1:91" x14ac:dyDescent="0.55000000000000004">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row>
    <row r="37" spans="1:91" x14ac:dyDescent="0.55000000000000004">
      <c r="A37" s="96"/>
      <c r="B37" s="96"/>
      <c r="C37" s="96" t="s">
        <v>112</v>
      </c>
      <c r="D37" s="96"/>
      <c r="E37" s="96"/>
      <c r="F37" s="96"/>
      <c r="G37" s="96"/>
      <c r="H37" s="96"/>
      <c r="I37" s="100" t="str">
        <f>IF($D$32=$BC$5,"",IF($I$32="","↑上塗りの工事仕様を入力してください。",""))</f>
        <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260"/>
      <c r="CJ37" s="260"/>
      <c r="CK37" s="260"/>
      <c r="CL37" s="260"/>
      <c r="CM37" s="260"/>
    </row>
    <row r="38" spans="1:91" x14ac:dyDescent="0.55000000000000004">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row>
    <row r="39" spans="1:91" x14ac:dyDescent="0.55000000000000004">
      <c r="A39" s="96"/>
      <c r="B39" s="96"/>
      <c r="C39" s="96"/>
      <c r="D39" s="96"/>
      <c r="E39" s="143" t="s">
        <v>102</v>
      </c>
      <c r="F39" s="143"/>
      <c r="G39" s="143"/>
      <c r="H39" s="143"/>
      <c r="I39" s="143" t="s">
        <v>29</v>
      </c>
      <c r="J39" s="143"/>
      <c r="K39" s="143"/>
      <c r="L39" s="143" t="s">
        <v>89</v>
      </c>
      <c r="M39" s="143"/>
      <c r="N39" s="143"/>
      <c r="O39" s="143"/>
      <c r="P39" s="143"/>
      <c r="Q39" s="143" t="s">
        <v>13</v>
      </c>
      <c r="R39" s="143"/>
      <c r="S39" s="143"/>
      <c r="T39" s="143" t="s">
        <v>140</v>
      </c>
      <c r="U39" s="143"/>
      <c r="V39" s="143"/>
      <c r="W39" s="143"/>
      <c r="X39" s="143"/>
      <c r="Y39" s="174" t="s">
        <v>174</v>
      </c>
      <c r="Z39" s="174"/>
      <c r="AA39" s="174"/>
      <c r="AB39" s="174"/>
      <c r="AC39" s="174"/>
      <c r="AD39" s="96"/>
      <c r="AE39" s="96"/>
      <c r="AF39" s="96"/>
      <c r="AG39" s="96"/>
      <c r="AH39" s="96"/>
      <c r="AI39" s="96"/>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K39" s="260"/>
      <c r="CL39" s="260"/>
      <c r="CM39" s="260"/>
    </row>
    <row r="40" spans="1:91" x14ac:dyDescent="0.55000000000000004">
      <c r="A40" s="96"/>
      <c r="B40" s="96"/>
      <c r="C40" s="96"/>
      <c r="D40" s="101" t="str">
        <f>IF(E40="",$BC$5,$BC$4)</f>
        <v>□</v>
      </c>
      <c r="E40" s="138"/>
      <c r="F40" s="139"/>
      <c r="G40" s="139"/>
      <c r="H40" s="140"/>
      <c r="I40" s="141"/>
      <c r="J40" s="158"/>
      <c r="K40" s="142"/>
      <c r="L40" s="147"/>
      <c r="M40" s="147"/>
      <c r="N40" s="147"/>
      <c r="O40" s="147"/>
      <c r="P40" s="147"/>
      <c r="Q40" s="141"/>
      <c r="R40" s="158"/>
      <c r="S40" s="142"/>
      <c r="T40" s="147"/>
      <c r="U40" s="147"/>
      <c r="V40" s="147"/>
      <c r="W40" s="147"/>
      <c r="X40" s="147"/>
      <c r="Y40" s="170"/>
      <c r="Z40" s="170"/>
      <c r="AA40" s="170"/>
      <c r="AB40" s="170"/>
      <c r="AC40" s="170"/>
      <c r="AD40" s="96"/>
      <c r="AE40" s="96"/>
      <c r="AF40" s="96"/>
      <c r="AG40" s="96"/>
      <c r="AH40" s="96"/>
      <c r="AI40" s="96"/>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row>
    <row r="41" spans="1:91" x14ac:dyDescent="0.55000000000000004">
      <c r="A41" s="96"/>
      <c r="B41" s="96"/>
      <c r="C41" s="96"/>
      <c r="D41" s="101" t="str">
        <f t="shared" ref="D41:D53" si="1">IF(E41="",$BC$5,$BC$4)</f>
        <v>□</v>
      </c>
      <c r="E41" s="138"/>
      <c r="F41" s="139"/>
      <c r="G41" s="139"/>
      <c r="H41" s="140"/>
      <c r="I41" s="141"/>
      <c r="J41" s="158"/>
      <c r="K41" s="142"/>
      <c r="L41" s="147"/>
      <c r="M41" s="147"/>
      <c r="N41" s="147"/>
      <c r="O41" s="147"/>
      <c r="P41" s="147"/>
      <c r="Q41" s="141"/>
      <c r="R41" s="158"/>
      <c r="S41" s="142"/>
      <c r="T41" s="147"/>
      <c r="U41" s="147"/>
      <c r="V41" s="147"/>
      <c r="W41" s="147"/>
      <c r="X41" s="147"/>
      <c r="Y41" s="170"/>
      <c r="Z41" s="170"/>
      <c r="AA41" s="170"/>
      <c r="AB41" s="170"/>
      <c r="AC41" s="170"/>
      <c r="AD41" s="96"/>
      <c r="AE41" s="96"/>
      <c r="AF41" s="96"/>
      <c r="AG41" s="96"/>
      <c r="AH41" s="96"/>
      <c r="AI41" s="96"/>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K41" s="260"/>
      <c r="CL41" s="260"/>
      <c r="CM41" s="260"/>
    </row>
    <row r="42" spans="1:91" x14ac:dyDescent="0.55000000000000004">
      <c r="A42" s="96"/>
      <c r="B42" s="96"/>
      <c r="C42" s="96"/>
      <c r="D42" s="101" t="str">
        <f t="shared" si="1"/>
        <v>□</v>
      </c>
      <c r="E42" s="138"/>
      <c r="F42" s="139"/>
      <c r="G42" s="139"/>
      <c r="H42" s="140"/>
      <c r="I42" s="141"/>
      <c r="J42" s="158"/>
      <c r="K42" s="142"/>
      <c r="L42" s="147"/>
      <c r="M42" s="147"/>
      <c r="N42" s="147"/>
      <c r="O42" s="147"/>
      <c r="P42" s="147"/>
      <c r="Q42" s="141"/>
      <c r="R42" s="158"/>
      <c r="S42" s="142"/>
      <c r="T42" s="147"/>
      <c r="U42" s="147"/>
      <c r="V42" s="147"/>
      <c r="W42" s="147"/>
      <c r="X42" s="147"/>
      <c r="Y42" s="170"/>
      <c r="Z42" s="170"/>
      <c r="AA42" s="170"/>
      <c r="AB42" s="170"/>
      <c r="AC42" s="170"/>
      <c r="AD42" s="96"/>
      <c r="AE42" s="96"/>
      <c r="AF42" s="96"/>
      <c r="AG42" s="96"/>
      <c r="AH42" s="96"/>
      <c r="AI42" s="96"/>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row>
    <row r="43" spans="1:91" x14ac:dyDescent="0.55000000000000004">
      <c r="A43" s="96"/>
      <c r="B43" s="96"/>
      <c r="C43" s="96"/>
      <c r="D43" s="101" t="str">
        <f t="shared" si="1"/>
        <v>□</v>
      </c>
      <c r="E43" s="138"/>
      <c r="F43" s="139"/>
      <c r="G43" s="139"/>
      <c r="H43" s="140"/>
      <c r="I43" s="141"/>
      <c r="J43" s="158"/>
      <c r="K43" s="142"/>
      <c r="L43" s="147"/>
      <c r="M43" s="147"/>
      <c r="N43" s="147"/>
      <c r="O43" s="147"/>
      <c r="P43" s="147"/>
      <c r="Q43" s="141"/>
      <c r="R43" s="158"/>
      <c r="S43" s="142"/>
      <c r="T43" s="147"/>
      <c r="U43" s="147"/>
      <c r="V43" s="147"/>
      <c r="W43" s="147"/>
      <c r="X43" s="147"/>
      <c r="Y43" s="170"/>
      <c r="Z43" s="170"/>
      <c r="AA43" s="170"/>
      <c r="AB43" s="170"/>
      <c r="AC43" s="170"/>
      <c r="AD43" s="96"/>
      <c r="AE43" s="96"/>
      <c r="AF43" s="96"/>
      <c r="AG43" s="96"/>
      <c r="AH43" s="96"/>
      <c r="AI43" s="96"/>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row>
    <row r="44" spans="1:91" x14ac:dyDescent="0.55000000000000004">
      <c r="A44" s="96"/>
      <c r="B44" s="96"/>
      <c r="C44" s="96"/>
      <c r="D44" s="101" t="str">
        <f t="shared" si="1"/>
        <v>□</v>
      </c>
      <c r="E44" s="138"/>
      <c r="F44" s="139"/>
      <c r="G44" s="139"/>
      <c r="H44" s="140"/>
      <c r="I44" s="141"/>
      <c r="J44" s="158"/>
      <c r="K44" s="142"/>
      <c r="L44" s="147"/>
      <c r="M44" s="147"/>
      <c r="N44" s="147"/>
      <c r="O44" s="147"/>
      <c r="P44" s="147"/>
      <c r="Q44" s="141"/>
      <c r="R44" s="158"/>
      <c r="S44" s="142"/>
      <c r="T44" s="147"/>
      <c r="U44" s="147"/>
      <c r="V44" s="147"/>
      <c r="W44" s="147"/>
      <c r="X44" s="147"/>
      <c r="Y44" s="170"/>
      <c r="Z44" s="170"/>
      <c r="AA44" s="170"/>
      <c r="AB44" s="170"/>
      <c r="AC44" s="170"/>
      <c r="AD44" s="96"/>
      <c r="AE44" s="96"/>
      <c r="AF44" s="96"/>
      <c r="AG44" s="96"/>
      <c r="AH44" s="96"/>
      <c r="AI44" s="96"/>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K44" s="260"/>
      <c r="CL44" s="260"/>
      <c r="CM44" s="260"/>
    </row>
    <row r="45" spans="1:91" x14ac:dyDescent="0.55000000000000004">
      <c r="A45" s="96"/>
      <c r="B45" s="96"/>
      <c r="C45" s="96"/>
      <c r="D45" s="101" t="str">
        <f t="shared" si="1"/>
        <v>□</v>
      </c>
      <c r="E45" s="138"/>
      <c r="F45" s="139"/>
      <c r="G45" s="139"/>
      <c r="H45" s="140"/>
      <c r="I45" s="141"/>
      <c r="J45" s="158"/>
      <c r="K45" s="142"/>
      <c r="L45" s="147"/>
      <c r="M45" s="147"/>
      <c r="N45" s="147"/>
      <c r="O45" s="147"/>
      <c r="P45" s="147"/>
      <c r="Q45" s="141"/>
      <c r="R45" s="158"/>
      <c r="S45" s="142"/>
      <c r="T45" s="147"/>
      <c r="U45" s="147"/>
      <c r="V45" s="147"/>
      <c r="W45" s="147"/>
      <c r="X45" s="147"/>
      <c r="Y45" s="170"/>
      <c r="Z45" s="170"/>
      <c r="AA45" s="170"/>
      <c r="AB45" s="170"/>
      <c r="AC45" s="170"/>
      <c r="AD45" s="96"/>
      <c r="AE45" s="96"/>
      <c r="AF45" s="96"/>
      <c r="AG45" s="96"/>
      <c r="AH45" s="96"/>
      <c r="AI45" s="96"/>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row>
    <row r="46" spans="1:91" x14ac:dyDescent="0.55000000000000004">
      <c r="A46" s="96"/>
      <c r="B46" s="96"/>
      <c r="C46" s="96"/>
      <c r="D46" s="101" t="str">
        <f t="shared" si="1"/>
        <v>□</v>
      </c>
      <c r="E46" s="138"/>
      <c r="F46" s="139"/>
      <c r="G46" s="139"/>
      <c r="H46" s="140"/>
      <c r="I46" s="141"/>
      <c r="J46" s="158"/>
      <c r="K46" s="142"/>
      <c r="L46" s="147"/>
      <c r="M46" s="147"/>
      <c r="N46" s="147"/>
      <c r="O46" s="147"/>
      <c r="P46" s="147"/>
      <c r="Q46" s="141"/>
      <c r="R46" s="158"/>
      <c r="S46" s="142"/>
      <c r="T46" s="147"/>
      <c r="U46" s="147"/>
      <c r="V46" s="147"/>
      <c r="W46" s="147"/>
      <c r="X46" s="147"/>
      <c r="Y46" s="170"/>
      <c r="Z46" s="170"/>
      <c r="AA46" s="170"/>
      <c r="AB46" s="170"/>
      <c r="AC46" s="170"/>
      <c r="AD46" s="96"/>
      <c r="AE46" s="96"/>
      <c r="AF46" s="96"/>
      <c r="AG46" s="96"/>
      <c r="AH46" s="96"/>
      <c r="AI46" s="96"/>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0"/>
    </row>
    <row r="47" spans="1:91" x14ac:dyDescent="0.55000000000000004">
      <c r="A47" s="96"/>
      <c r="B47" s="96"/>
      <c r="C47" s="96"/>
      <c r="D47" s="101" t="str">
        <f t="shared" si="1"/>
        <v>□</v>
      </c>
      <c r="E47" s="138"/>
      <c r="F47" s="139"/>
      <c r="G47" s="139"/>
      <c r="H47" s="140"/>
      <c r="I47" s="141"/>
      <c r="J47" s="158"/>
      <c r="K47" s="142"/>
      <c r="L47" s="147"/>
      <c r="M47" s="147"/>
      <c r="N47" s="147"/>
      <c r="O47" s="147"/>
      <c r="P47" s="147"/>
      <c r="Q47" s="141"/>
      <c r="R47" s="158"/>
      <c r="S47" s="142"/>
      <c r="T47" s="147"/>
      <c r="U47" s="147"/>
      <c r="V47" s="147"/>
      <c r="W47" s="147"/>
      <c r="X47" s="147"/>
      <c r="Y47" s="170"/>
      <c r="Z47" s="170"/>
      <c r="AA47" s="170"/>
      <c r="AB47" s="170"/>
      <c r="AC47" s="170"/>
      <c r="AD47" s="96"/>
      <c r="AE47" s="96"/>
      <c r="AF47" s="96"/>
      <c r="AG47" s="96"/>
      <c r="AH47" s="96"/>
      <c r="AI47" s="96"/>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row>
    <row r="48" spans="1:91" x14ac:dyDescent="0.55000000000000004">
      <c r="A48" s="96"/>
      <c r="B48" s="96"/>
      <c r="C48" s="96"/>
      <c r="D48" s="101" t="str">
        <f t="shared" si="1"/>
        <v>□</v>
      </c>
      <c r="E48" s="138"/>
      <c r="F48" s="139"/>
      <c r="G48" s="139"/>
      <c r="H48" s="140"/>
      <c r="I48" s="141"/>
      <c r="J48" s="158"/>
      <c r="K48" s="142"/>
      <c r="L48" s="147"/>
      <c r="M48" s="147"/>
      <c r="N48" s="147"/>
      <c r="O48" s="147"/>
      <c r="P48" s="147"/>
      <c r="Q48" s="141"/>
      <c r="R48" s="158"/>
      <c r="S48" s="142"/>
      <c r="T48" s="147"/>
      <c r="U48" s="147"/>
      <c r="V48" s="147"/>
      <c r="W48" s="147"/>
      <c r="X48" s="147"/>
      <c r="Y48" s="170"/>
      <c r="Z48" s="170"/>
      <c r="AA48" s="170"/>
      <c r="AB48" s="170"/>
      <c r="AC48" s="170"/>
      <c r="AD48" s="96"/>
      <c r="AE48" s="96"/>
      <c r="AF48" s="96"/>
      <c r="AG48" s="96"/>
      <c r="AH48" s="96"/>
      <c r="AI48" s="96"/>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row>
    <row r="49" spans="1:91" x14ac:dyDescent="0.55000000000000004">
      <c r="A49" s="96"/>
      <c r="B49" s="96"/>
      <c r="C49" s="96"/>
      <c r="D49" s="101" t="str">
        <f t="shared" si="1"/>
        <v>□</v>
      </c>
      <c r="E49" s="138"/>
      <c r="F49" s="139"/>
      <c r="G49" s="139"/>
      <c r="H49" s="140"/>
      <c r="I49" s="141"/>
      <c r="J49" s="158"/>
      <c r="K49" s="142"/>
      <c r="L49" s="147"/>
      <c r="M49" s="147"/>
      <c r="N49" s="147"/>
      <c r="O49" s="147"/>
      <c r="P49" s="147"/>
      <c r="Q49" s="141"/>
      <c r="R49" s="158"/>
      <c r="S49" s="142"/>
      <c r="T49" s="147"/>
      <c r="U49" s="147"/>
      <c r="V49" s="147"/>
      <c r="W49" s="147"/>
      <c r="X49" s="147"/>
      <c r="Y49" s="170"/>
      <c r="Z49" s="170"/>
      <c r="AA49" s="170"/>
      <c r="AB49" s="170"/>
      <c r="AC49" s="170"/>
      <c r="AD49" s="96"/>
      <c r="AE49" s="96"/>
      <c r="AF49" s="96"/>
      <c r="AG49" s="96"/>
      <c r="AH49" s="96"/>
      <c r="AI49" s="96"/>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row>
    <row r="50" spans="1:91" x14ac:dyDescent="0.55000000000000004">
      <c r="A50" s="96"/>
      <c r="B50" s="96"/>
      <c r="C50" s="96"/>
      <c r="D50" s="101" t="str">
        <f t="shared" si="1"/>
        <v>□</v>
      </c>
      <c r="E50" s="138"/>
      <c r="F50" s="139"/>
      <c r="G50" s="139"/>
      <c r="H50" s="140"/>
      <c r="I50" s="141"/>
      <c r="J50" s="158"/>
      <c r="K50" s="142"/>
      <c r="L50" s="147"/>
      <c r="M50" s="147"/>
      <c r="N50" s="147"/>
      <c r="O50" s="147"/>
      <c r="P50" s="147"/>
      <c r="Q50" s="141"/>
      <c r="R50" s="158"/>
      <c r="S50" s="142"/>
      <c r="T50" s="147"/>
      <c r="U50" s="147"/>
      <c r="V50" s="147"/>
      <c r="W50" s="147"/>
      <c r="X50" s="147"/>
      <c r="Y50" s="170"/>
      <c r="Z50" s="170"/>
      <c r="AA50" s="170"/>
      <c r="AB50" s="170"/>
      <c r="AC50" s="170"/>
      <c r="AD50" s="96"/>
      <c r="AE50" s="96"/>
      <c r="AF50" s="96"/>
      <c r="AG50" s="96"/>
      <c r="AH50" s="96"/>
      <c r="AI50" s="96"/>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row>
    <row r="51" spans="1:91" x14ac:dyDescent="0.55000000000000004">
      <c r="A51" s="96"/>
      <c r="B51" s="96"/>
      <c r="C51" s="96"/>
      <c r="D51" s="101" t="str">
        <f t="shared" si="1"/>
        <v>□</v>
      </c>
      <c r="E51" s="138"/>
      <c r="F51" s="139"/>
      <c r="G51" s="139"/>
      <c r="H51" s="140"/>
      <c r="I51" s="141"/>
      <c r="J51" s="158"/>
      <c r="K51" s="142"/>
      <c r="L51" s="147"/>
      <c r="M51" s="147"/>
      <c r="N51" s="147"/>
      <c r="O51" s="147"/>
      <c r="P51" s="147"/>
      <c r="Q51" s="141"/>
      <c r="R51" s="158"/>
      <c r="S51" s="142"/>
      <c r="T51" s="147"/>
      <c r="U51" s="147"/>
      <c r="V51" s="147"/>
      <c r="W51" s="147"/>
      <c r="X51" s="147"/>
      <c r="Y51" s="170"/>
      <c r="Z51" s="170"/>
      <c r="AA51" s="170"/>
      <c r="AB51" s="170"/>
      <c r="AC51" s="170"/>
      <c r="AD51" s="96"/>
      <c r="AE51" s="96"/>
      <c r="AF51" s="96"/>
      <c r="AG51" s="96"/>
      <c r="AH51" s="96"/>
      <c r="AI51" s="96"/>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row>
    <row r="52" spans="1:91" x14ac:dyDescent="0.55000000000000004">
      <c r="A52" s="96"/>
      <c r="B52" s="96"/>
      <c r="C52" s="96"/>
      <c r="D52" s="101" t="str">
        <f t="shared" si="1"/>
        <v>□</v>
      </c>
      <c r="E52" s="138"/>
      <c r="F52" s="139"/>
      <c r="G52" s="139"/>
      <c r="H52" s="140"/>
      <c r="I52" s="141"/>
      <c r="J52" s="158"/>
      <c r="K52" s="142"/>
      <c r="L52" s="147"/>
      <c r="M52" s="147"/>
      <c r="N52" s="147"/>
      <c r="O52" s="147"/>
      <c r="P52" s="147"/>
      <c r="Q52" s="141"/>
      <c r="R52" s="158"/>
      <c r="S52" s="142"/>
      <c r="T52" s="147"/>
      <c r="U52" s="147"/>
      <c r="V52" s="147"/>
      <c r="W52" s="147"/>
      <c r="X52" s="147"/>
      <c r="Y52" s="170"/>
      <c r="Z52" s="170"/>
      <c r="AA52" s="170"/>
      <c r="AB52" s="170"/>
      <c r="AC52" s="170"/>
      <c r="AD52" s="96"/>
      <c r="AE52" s="96"/>
      <c r="AF52" s="96"/>
      <c r="AG52" s="96"/>
      <c r="AH52" s="96"/>
      <c r="AI52" s="96"/>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row>
    <row r="53" spans="1:91" x14ac:dyDescent="0.55000000000000004">
      <c r="A53" s="96"/>
      <c r="B53" s="96"/>
      <c r="C53" s="96"/>
      <c r="D53" s="101" t="str">
        <f t="shared" si="1"/>
        <v>□</v>
      </c>
      <c r="E53" s="138"/>
      <c r="F53" s="139"/>
      <c r="G53" s="139"/>
      <c r="H53" s="140"/>
      <c r="I53" s="141"/>
      <c r="J53" s="158"/>
      <c r="K53" s="142"/>
      <c r="L53" s="147"/>
      <c r="M53" s="147"/>
      <c r="N53" s="147"/>
      <c r="O53" s="147"/>
      <c r="P53" s="147"/>
      <c r="Q53" s="141"/>
      <c r="R53" s="158"/>
      <c r="S53" s="142"/>
      <c r="T53" s="147"/>
      <c r="U53" s="147"/>
      <c r="V53" s="147"/>
      <c r="W53" s="147"/>
      <c r="X53" s="147"/>
      <c r="Y53" s="170"/>
      <c r="Z53" s="170"/>
      <c r="AA53" s="170"/>
      <c r="AB53" s="170"/>
      <c r="AC53" s="170"/>
      <c r="AD53" s="96"/>
      <c r="AE53" s="96"/>
      <c r="AF53" s="96"/>
      <c r="AG53" s="96"/>
      <c r="AH53" s="96"/>
      <c r="AI53" s="96"/>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row>
    <row r="54" spans="1:91" x14ac:dyDescent="0.55000000000000004">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row>
    <row r="55" spans="1:91" x14ac:dyDescent="0.55000000000000004">
      <c r="A55" s="96"/>
      <c r="B55" s="96"/>
      <c r="C55" s="96" t="s">
        <v>124</v>
      </c>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row>
    <row r="56" spans="1:91" x14ac:dyDescent="0.55000000000000004">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K56" s="260"/>
      <c r="CL56" s="260"/>
      <c r="CM56" s="260"/>
    </row>
    <row r="57" spans="1:91" x14ac:dyDescent="0.55000000000000004">
      <c r="A57" s="96"/>
      <c r="B57" s="96"/>
      <c r="C57" s="96"/>
      <c r="D57" s="96"/>
      <c r="E57" s="157" t="s">
        <v>76</v>
      </c>
      <c r="F57" s="157"/>
      <c r="G57" s="157"/>
      <c r="H57" s="157"/>
      <c r="I57" s="157"/>
      <c r="J57" s="143" t="s">
        <v>141</v>
      </c>
      <c r="K57" s="143"/>
      <c r="L57" s="143"/>
      <c r="M57" s="143" t="s">
        <v>142</v>
      </c>
      <c r="N57" s="143"/>
      <c r="O57" s="143"/>
      <c r="P57" s="143" t="s">
        <v>143</v>
      </c>
      <c r="Q57" s="143"/>
      <c r="R57" s="143"/>
      <c r="S57" s="143" t="s">
        <v>144</v>
      </c>
      <c r="T57" s="143"/>
      <c r="U57" s="143"/>
      <c r="V57" s="143" t="s">
        <v>145</v>
      </c>
      <c r="W57" s="143"/>
      <c r="X57" s="143"/>
      <c r="Y57" s="143" t="s">
        <v>146</v>
      </c>
      <c r="Z57" s="143"/>
      <c r="AA57" s="143"/>
      <c r="AB57" s="143" t="s">
        <v>147</v>
      </c>
      <c r="AC57" s="143"/>
      <c r="AD57" s="143"/>
      <c r="AE57" s="143" t="s">
        <v>148</v>
      </c>
      <c r="AF57" s="143"/>
      <c r="AG57" s="143"/>
      <c r="AH57" s="96"/>
      <c r="AI57" s="96"/>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J57" s="260"/>
      <c r="CK57" s="260"/>
      <c r="CL57" s="260"/>
      <c r="CM57" s="260"/>
    </row>
    <row r="58" spans="1:91" x14ac:dyDescent="0.55000000000000004">
      <c r="A58" s="96"/>
      <c r="B58" s="96"/>
      <c r="C58" s="96"/>
      <c r="D58" s="101" t="str">
        <f t="shared" ref="D58:D60" si="2">IF(E58="",$BC$5,$BC$4)</f>
        <v>□</v>
      </c>
      <c r="E58" s="154"/>
      <c r="F58" s="155"/>
      <c r="G58" s="155"/>
      <c r="H58" s="155"/>
      <c r="I58" s="156"/>
      <c r="J58" s="151"/>
      <c r="K58" s="152"/>
      <c r="L58" s="153"/>
      <c r="M58" s="151"/>
      <c r="N58" s="152"/>
      <c r="O58" s="153"/>
      <c r="P58" s="151"/>
      <c r="Q58" s="152"/>
      <c r="R58" s="153"/>
      <c r="S58" s="151"/>
      <c r="T58" s="152"/>
      <c r="U58" s="153"/>
      <c r="V58" s="151"/>
      <c r="W58" s="152"/>
      <c r="X58" s="153"/>
      <c r="Y58" s="151"/>
      <c r="Z58" s="152"/>
      <c r="AA58" s="153"/>
      <c r="AB58" s="151"/>
      <c r="AC58" s="152"/>
      <c r="AD58" s="153"/>
      <c r="AE58" s="151"/>
      <c r="AF58" s="152"/>
      <c r="AG58" s="153"/>
      <c r="AH58" s="96"/>
      <c r="AI58" s="96"/>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row>
    <row r="59" spans="1:91" x14ac:dyDescent="0.55000000000000004">
      <c r="A59" s="95"/>
      <c r="B59" s="96"/>
      <c r="C59" s="96"/>
      <c r="D59" s="101" t="str">
        <f t="shared" si="2"/>
        <v>□</v>
      </c>
      <c r="E59" s="154"/>
      <c r="F59" s="155"/>
      <c r="G59" s="155"/>
      <c r="H59" s="155"/>
      <c r="I59" s="156"/>
      <c r="J59" s="151"/>
      <c r="K59" s="152"/>
      <c r="L59" s="153"/>
      <c r="M59" s="151"/>
      <c r="N59" s="152"/>
      <c r="O59" s="153"/>
      <c r="P59" s="151"/>
      <c r="Q59" s="152"/>
      <c r="R59" s="153"/>
      <c r="S59" s="151"/>
      <c r="T59" s="152"/>
      <c r="U59" s="153"/>
      <c r="V59" s="151"/>
      <c r="W59" s="152"/>
      <c r="X59" s="153"/>
      <c r="Y59" s="151"/>
      <c r="Z59" s="152"/>
      <c r="AA59" s="153"/>
      <c r="AB59" s="151"/>
      <c r="AC59" s="152"/>
      <c r="AD59" s="153"/>
      <c r="AE59" s="151"/>
      <c r="AF59" s="152"/>
      <c r="AG59" s="153"/>
      <c r="AH59" s="96"/>
      <c r="AI59" s="96"/>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0"/>
      <c r="CL59" s="260"/>
      <c r="CM59" s="260"/>
    </row>
    <row r="60" spans="1:91" x14ac:dyDescent="0.55000000000000004">
      <c r="A60" s="95"/>
      <c r="B60" s="96"/>
      <c r="C60" s="96"/>
      <c r="D60" s="101" t="str">
        <f t="shared" si="2"/>
        <v>□</v>
      </c>
      <c r="E60" s="154"/>
      <c r="F60" s="155"/>
      <c r="G60" s="155"/>
      <c r="H60" s="155"/>
      <c r="I60" s="156"/>
      <c r="J60" s="151"/>
      <c r="K60" s="152"/>
      <c r="L60" s="153"/>
      <c r="M60" s="151"/>
      <c r="N60" s="152"/>
      <c r="O60" s="153"/>
      <c r="P60" s="151"/>
      <c r="Q60" s="152"/>
      <c r="R60" s="153"/>
      <c r="S60" s="151"/>
      <c r="T60" s="152"/>
      <c r="U60" s="153"/>
      <c r="V60" s="151"/>
      <c r="W60" s="152"/>
      <c r="X60" s="153"/>
      <c r="Y60" s="151"/>
      <c r="Z60" s="152"/>
      <c r="AA60" s="153"/>
      <c r="AB60" s="151"/>
      <c r="AC60" s="152"/>
      <c r="AD60" s="153"/>
      <c r="AE60" s="151"/>
      <c r="AF60" s="152"/>
      <c r="AG60" s="153"/>
      <c r="AH60" s="96"/>
      <c r="AI60" s="96"/>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row>
    <row r="61" spans="1:91" x14ac:dyDescent="0.55000000000000004">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60"/>
      <c r="CE61" s="260"/>
      <c r="CF61" s="260"/>
      <c r="CG61" s="260"/>
      <c r="CH61" s="260"/>
      <c r="CI61" s="260"/>
      <c r="CJ61" s="260"/>
      <c r="CK61" s="260"/>
      <c r="CL61" s="260"/>
      <c r="CM61" s="260"/>
    </row>
    <row r="62" spans="1:91" x14ac:dyDescent="0.55000000000000004">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row>
    <row r="63" spans="1:91" x14ac:dyDescent="0.55000000000000004">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0"/>
      <c r="CM63" s="260"/>
    </row>
    <row r="64" spans="1:91" x14ac:dyDescent="0.55000000000000004">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60"/>
      <c r="CE64" s="260"/>
      <c r="CF64" s="260"/>
      <c r="CG64" s="260"/>
      <c r="CH64" s="260"/>
      <c r="CI64" s="260"/>
      <c r="CJ64" s="260"/>
      <c r="CK64" s="260"/>
      <c r="CL64" s="260"/>
      <c r="CM64" s="260"/>
    </row>
    <row r="65" spans="1:91" x14ac:dyDescent="0.55000000000000004">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row>
    <row r="66" spans="1:91" x14ac:dyDescent="0.55000000000000004">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c r="BZ66" s="260"/>
      <c r="CA66" s="260"/>
      <c r="CB66" s="260"/>
      <c r="CC66" s="260"/>
      <c r="CD66" s="260"/>
      <c r="CE66" s="260"/>
      <c r="CF66" s="260"/>
      <c r="CG66" s="260"/>
      <c r="CH66" s="260"/>
      <c r="CI66" s="260"/>
      <c r="CJ66" s="260"/>
      <c r="CK66" s="260"/>
      <c r="CL66" s="260"/>
      <c r="CM66" s="260"/>
    </row>
    <row r="67" spans="1:91" x14ac:dyDescent="0.55000000000000004">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row>
    <row r="68" spans="1:91" x14ac:dyDescent="0.55000000000000004">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row>
    <row r="69" spans="1:91" x14ac:dyDescent="0.55000000000000004">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0"/>
      <c r="CB69" s="260"/>
      <c r="CC69" s="260"/>
      <c r="CD69" s="260"/>
      <c r="CE69" s="260"/>
      <c r="CF69" s="260"/>
      <c r="CG69" s="260"/>
      <c r="CH69" s="260"/>
      <c r="CI69" s="260"/>
      <c r="CJ69" s="260"/>
      <c r="CK69" s="260"/>
      <c r="CL69" s="260"/>
      <c r="CM69" s="260"/>
    </row>
    <row r="70" spans="1:91" x14ac:dyDescent="0.55000000000000004">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row>
    <row r="71" spans="1:91" x14ac:dyDescent="0.55000000000000004">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row>
    <row r="72" spans="1:91" x14ac:dyDescent="0.55000000000000004">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0"/>
      <c r="BZ72" s="260"/>
      <c r="CA72" s="260"/>
      <c r="CB72" s="260"/>
      <c r="CC72" s="260"/>
      <c r="CD72" s="260"/>
      <c r="CE72" s="260"/>
      <c r="CF72" s="260"/>
      <c r="CG72" s="260"/>
      <c r="CH72" s="260"/>
      <c r="CI72" s="260"/>
      <c r="CJ72" s="260"/>
      <c r="CK72" s="260"/>
      <c r="CL72" s="260"/>
      <c r="CM72" s="260"/>
    </row>
    <row r="73" spans="1:91" x14ac:dyDescent="0.55000000000000004">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0"/>
      <c r="BC73" s="260"/>
      <c r="BD73" s="260"/>
      <c r="BE73" s="260"/>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0"/>
      <c r="CB73" s="260"/>
      <c r="CC73" s="260"/>
      <c r="CD73" s="260"/>
      <c r="CE73" s="260"/>
      <c r="CF73" s="260"/>
      <c r="CG73" s="260"/>
      <c r="CH73" s="260"/>
      <c r="CI73" s="260"/>
      <c r="CJ73" s="260"/>
      <c r="CK73" s="260"/>
      <c r="CL73" s="260"/>
      <c r="CM73" s="260"/>
    </row>
    <row r="74" spans="1:91" x14ac:dyDescent="0.55000000000000004">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c r="BZ74" s="260"/>
      <c r="CA74" s="260"/>
      <c r="CB74" s="260"/>
      <c r="CC74" s="260"/>
      <c r="CD74" s="260"/>
      <c r="CE74" s="260"/>
      <c r="CF74" s="260"/>
      <c r="CG74" s="260"/>
      <c r="CH74" s="260"/>
      <c r="CI74" s="260"/>
      <c r="CJ74" s="260"/>
      <c r="CK74" s="260"/>
      <c r="CL74" s="260"/>
      <c r="CM74" s="260"/>
    </row>
    <row r="75" spans="1:91" x14ac:dyDescent="0.55000000000000004">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0"/>
      <c r="CE75" s="260"/>
      <c r="CF75" s="260"/>
      <c r="CG75" s="260"/>
      <c r="CH75" s="260"/>
      <c r="CI75" s="260"/>
      <c r="CJ75" s="260"/>
      <c r="CK75" s="260"/>
      <c r="CL75" s="260"/>
      <c r="CM75" s="260"/>
    </row>
    <row r="76" spans="1:91" x14ac:dyDescent="0.55000000000000004">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0"/>
      <c r="CB76" s="260"/>
      <c r="CC76" s="260"/>
      <c r="CD76" s="260"/>
      <c r="CE76" s="260"/>
      <c r="CF76" s="260"/>
      <c r="CG76" s="260"/>
      <c r="CH76" s="260"/>
      <c r="CI76" s="260"/>
      <c r="CJ76" s="260"/>
      <c r="CK76" s="260"/>
      <c r="CL76" s="260"/>
      <c r="CM76" s="260"/>
    </row>
    <row r="77" spans="1:91" x14ac:dyDescent="0.55000000000000004">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row>
    <row r="78" spans="1:91" x14ac:dyDescent="0.55000000000000004">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0"/>
      <c r="CG78" s="260"/>
      <c r="CH78" s="260"/>
      <c r="CI78" s="260"/>
      <c r="CJ78" s="260"/>
      <c r="CK78" s="260"/>
      <c r="CL78" s="260"/>
      <c r="CM78" s="260"/>
    </row>
    <row r="79" spans="1:91" x14ac:dyDescent="0.55000000000000004">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0"/>
      <c r="CH79" s="260"/>
      <c r="CI79" s="260"/>
      <c r="CJ79" s="260"/>
      <c r="CK79" s="260"/>
      <c r="CL79" s="260"/>
      <c r="CM79" s="260"/>
    </row>
    <row r="80" spans="1:91" x14ac:dyDescent="0.55000000000000004">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c r="BY80" s="260"/>
      <c r="BZ80" s="260"/>
      <c r="CA80" s="260"/>
      <c r="CB80" s="260"/>
      <c r="CC80" s="260"/>
      <c r="CD80" s="260"/>
      <c r="CE80" s="260"/>
      <c r="CF80" s="260"/>
      <c r="CG80" s="260"/>
      <c r="CH80" s="260"/>
      <c r="CI80" s="260"/>
      <c r="CJ80" s="260"/>
      <c r="CK80" s="260"/>
      <c r="CL80" s="260"/>
      <c r="CM80" s="260"/>
    </row>
    <row r="81" spans="1:91" x14ac:dyDescent="0.55000000000000004">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260"/>
      <c r="BQ81" s="260"/>
      <c r="BR81" s="260"/>
      <c r="BS81" s="260"/>
      <c r="BT81" s="260"/>
      <c r="BU81" s="260"/>
      <c r="BV81" s="260"/>
      <c r="BW81" s="260"/>
      <c r="BX81" s="260"/>
      <c r="BY81" s="260"/>
      <c r="BZ81" s="260"/>
      <c r="CA81" s="260"/>
      <c r="CB81" s="260"/>
      <c r="CC81" s="260"/>
      <c r="CD81" s="260"/>
      <c r="CE81" s="260"/>
      <c r="CF81" s="260"/>
      <c r="CG81" s="260"/>
      <c r="CH81" s="260"/>
      <c r="CI81" s="260"/>
      <c r="CJ81" s="260"/>
      <c r="CK81" s="260"/>
      <c r="CL81" s="260"/>
      <c r="CM81" s="260"/>
    </row>
    <row r="82" spans="1:91" x14ac:dyDescent="0.55000000000000004">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260"/>
      <c r="BQ82" s="260"/>
      <c r="BR82" s="260"/>
      <c r="BS82" s="260"/>
      <c r="BT82" s="260"/>
      <c r="BU82" s="260"/>
      <c r="BV82" s="260"/>
      <c r="BW82" s="260"/>
      <c r="BX82" s="260"/>
      <c r="BY82" s="260"/>
      <c r="BZ82" s="260"/>
      <c r="CA82" s="260"/>
      <c r="CB82" s="260"/>
      <c r="CC82" s="260"/>
      <c r="CD82" s="260"/>
      <c r="CE82" s="260"/>
      <c r="CF82" s="260"/>
      <c r="CG82" s="260"/>
      <c r="CH82" s="260"/>
      <c r="CI82" s="260"/>
      <c r="CJ82" s="260"/>
      <c r="CK82" s="260"/>
      <c r="CL82" s="260"/>
      <c r="CM82" s="260"/>
    </row>
    <row r="83" spans="1:91" x14ac:dyDescent="0.55000000000000004">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c r="CA83" s="260"/>
      <c r="CB83" s="260"/>
      <c r="CC83" s="260"/>
      <c r="CD83" s="260"/>
      <c r="CE83" s="260"/>
      <c r="CF83" s="260"/>
      <c r="CG83" s="260"/>
      <c r="CH83" s="260"/>
      <c r="CI83" s="260"/>
      <c r="CJ83" s="260"/>
      <c r="CK83" s="260"/>
      <c r="CL83" s="260"/>
      <c r="CM83" s="260"/>
    </row>
    <row r="84" spans="1:91" x14ac:dyDescent="0.55000000000000004">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c r="BM84" s="260"/>
      <c r="BN84" s="260"/>
      <c r="BO84" s="260"/>
      <c r="BP84" s="260"/>
      <c r="BQ84" s="260"/>
      <c r="BR84" s="260"/>
      <c r="BS84" s="260"/>
      <c r="BT84" s="260"/>
      <c r="BU84" s="260"/>
      <c r="BV84" s="260"/>
      <c r="BW84" s="260"/>
      <c r="BX84" s="260"/>
      <c r="BY84" s="260"/>
      <c r="BZ84" s="260"/>
      <c r="CA84" s="260"/>
      <c r="CB84" s="260"/>
      <c r="CC84" s="260"/>
      <c r="CD84" s="260"/>
      <c r="CE84" s="260"/>
      <c r="CF84" s="260"/>
      <c r="CG84" s="260"/>
      <c r="CH84" s="260"/>
      <c r="CI84" s="260"/>
      <c r="CJ84" s="260"/>
      <c r="CK84" s="260"/>
      <c r="CL84" s="260"/>
      <c r="CM84" s="260"/>
    </row>
    <row r="85" spans="1:91" x14ac:dyDescent="0.55000000000000004">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60"/>
      <c r="CA85" s="260"/>
      <c r="CB85" s="260"/>
      <c r="CC85" s="260"/>
      <c r="CD85" s="260"/>
      <c r="CE85" s="260"/>
      <c r="CF85" s="260"/>
      <c r="CG85" s="260"/>
      <c r="CH85" s="260"/>
      <c r="CI85" s="260"/>
      <c r="CJ85" s="260"/>
      <c r="CK85" s="260"/>
      <c r="CL85" s="260"/>
      <c r="CM85" s="260"/>
    </row>
  </sheetData>
  <sheetProtection algorithmName="SHA-512" hashValue="ZflRcjLiZlK3v6IrV+AYju8PjaiO8bmzD+D1tIuv9MpUbXtTclZ5P8p941/KlPTOvhmY+hlicqWHEIiMpNjlUQ==" saltValue="MbXIjRRyq3UkFvtQlasB0Q==" spinCount="100000" sheet="1" objects="1" scenarios="1"/>
  <mergeCells count="218">
    <mergeCell ref="Y53:AC53"/>
    <mergeCell ref="Y44:AC44"/>
    <mergeCell ref="Y45:AC45"/>
    <mergeCell ref="Y46:AC46"/>
    <mergeCell ref="Y47:AC47"/>
    <mergeCell ref="Y48:AC48"/>
    <mergeCell ref="Y49:AC49"/>
    <mergeCell ref="Y50:AC50"/>
    <mergeCell ref="Y51:AC51"/>
    <mergeCell ref="Y52:AC52"/>
    <mergeCell ref="Y40:AC40"/>
    <mergeCell ref="Y39:AC39"/>
    <mergeCell ref="Y41:AC41"/>
    <mergeCell ref="Y42:AC42"/>
    <mergeCell ref="Y43:AC43"/>
    <mergeCell ref="E5:Q5"/>
    <mergeCell ref="AB5:AH5"/>
    <mergeCell ref="P30:Q30"/>
    <mergeCell ref="R30:S30"/>
    <mergeCell ref="Y31:AC31"/>
    <mergeCell ref="E21:H21"/>
    <mergeCell ref="I21:O21"/>
    <mergeCell ref="P21:Q21"/>
    <mergeCell ref="R21:S21"/>
    <mergeCell ref="E23:H23"/>
    <mergeCell ref="I23:O23"/>
    <mergeCell ref="P23:Q23"/>
    <mergeCell ref="R23:S23"/>
    <mergeCell ref="E22:H22"/>
    <mergeCell ref="I22:O22"/>
    <mergeCell ref="P22:Q22"/>
    <mergeCell ref="T31:X31"/>
    <mergeCell ref="Q40:S40"/>
    <mergeCell ref="AB4:AH4"/>
    <mergeCell ref="E20:H20"/>
    <mergeCell ref="I20:O20"/>
    <mergeCell ref="P20:Q20"/>
    <mergeCell ref="R20:S20"/>
    <mergeCell ref="E19:H19"/>
    <mergeCell ref="E13:H13"/>
    <mergeCell ref="P13:Q13"/>
    <mergeCell ref="R13:S13"/>
    <mergeCell ref="P12:Q12"/>
    <mergeCell ref="R12:S12"/>
    <mergeCell ref="AB6:AH6"/>
    <mergeCell ref="E11:H11"/>
    <mergeCell ref="I11:O11"/>
    <mergeCell ref="E12:H12"/>
    <mergeCell ref="I12:O12"/>
    <mergeCell ref="I13:O13"/>
    <mergeCell ref="P10:Q10"/>
    <mergeCell ref="R10:S10"/>
    <mergeCell ref="P11:Q11"/>
    <mergeCell ref="R11:S11"/>
    <mergeCell ref="E4:M4"/>
    <mergeCell ref="I35:O35"/>
    <mergeCell ref="P35:Q35"/>
    <mergeCell ref="R35:S35"/>
    <mergeCell ref="T34:AC35"/>
    <mergeCell ref="Y32:AC32"/>
    <mergeCell ref="P33:S33"/>
    <mergeCell ref="T33:X33"/>
    <mergeCell ref="P29:Q29"/>
    <mergeCell ref="R29:S29"/>
    <mergeCell ref="Y33:AC33"/>
    <mergeCell ref="R27:V27"/>
    <mergeCell ref="R17:T17"/>
    <mergeCell ref="AB27:AD27"/>
    <mergeCell ref="H27:M27"/>
    <mergeCell ref="H17:M17"/>
    <mergeCell ref="AB17:AD17"/>
    <mergeCell ref="AB18:AD18"/>
    <mergeCell ref="E44:H44"/>
    <mergeCell ref="E45:H45"/>
    <mergeCell ref="E32:H32"/>
    <mergeCell ref="I39:K39"/>
    <mergeCell ref="R22:S22"/>
    <mergeCell ref="T21:AC21"/>
    <mergeCell ref="T22:X22"/>
    <mergeCell ref="Y22:AC22"/>
    <mergeCell ref="T23:X23"/>
    <mergeCell ref="T24:X24"/>
    <mergeCell ref="Y24:AC24"/>
    <mergeCell ref="P24:S24"/>
    <mergeCell ref="E39:H39"/>
    <mergeCell ref="L39:P39"/>
    <mergeCell ref="Q39:S39"/>
    <mergeCell ref="T39:X39"/>
    <mergeCell ref="E35:H35"/>
    <mergeCell ref="E46:H46"/>
    <mergeCell ref="E47:H47"/>
    <mergeCell ref="E48:H48"/>
    <mergeCell ref="I40:K40"/>
    <mergeCell ref="L40:P40"/>
    <mergeCell ref="I43:K43"/>
    <mergeCell ref="L43:P43"/>
    <mergeCell ref="E40:H40"/>
    <mergeCell ref="E41:H41"/>
    <mergeCell ref="E42:H42"/>
    <mergeCell ref="E43:H43"/>
    <mergeCell ref="T46:X46"/>
    <mergeCell ref="Q43:S43"/>
    <mergeCell ref="T43:X43"/>
    <mergeCell ref="I44:K44"/>
    <mergeCell ref="L44:P44"/>
    <mergeCell ref="Q44:S44"/>
    <mergeCell ref="T44:X44"/>
    <mergeCell ref="T40:X40"/>
    <mergeCell ref="I41:K41"/>
    <mergeCell ref="L41:P41"/>
    <mergeCell ref="Q41:S41"/>
    <mergeCell ref="T41:X41"/>
    <mergeCell ref="I42:K42"/>
    <mergeCell ref="L42:P42"/>
    <mergeCell ref="Q42:S42"/>
    <mergeCell ref="T42:X42"/>
    <mergeCell ref="I45:K45"/>
    <mergeCell ref="L45:P45"/>
    <mergeCell ref="Q45:S45"/>
    <mergeCell ref="T45:X45"/>
    <mergeCell ref="I46:K46"/>
    <mergeCell ref="L46:P46"/>
    <mergeCell ref="Q46:S46"/>
    <mergeCell ref="E49:H49"/>
    <mergeCell ref="I49:K49"/>
    <mergeCell ref="L49:P49"/>
    <mergeCell ref="Q49:S49"/>
    <mergeCell ref="T49:X49"/>
    <mergeCell ref="I47:K47"/>
    <mergeCell ref="L47:P47"/>
    <mergeCell ref="Q47:S47"/>
    <mergeCell ref="T47:X47"/>
    <mergeCell ref="I48:K48"/>
    <mergeCell ref="L48:P48"/>
    <mergeCell ref="Q48:S48"/>
    <mergeCell ref="T48:X48"/>
    <mergeCell ref="E50:H50"/>
    <mergeCell ref="I50:K50"/>
    <mergeCell ref="L50:P50"/>
    <mergeCell ref="Q50:S50"/>
    <mergeCell ref="T50:X50"/>
    <mergeCell ref="E51:H51"/>
    <mergeCell ref="I51:K51"/>
    <mergeCell ref="L51:P51"/>
    <mergeCell ref="Q51:S51"/>
    <mergeCell ref="T51:X51"/>
    <mergeCell ref="E52:H52"/>
    <mergeCell ref="I52:K52"/>
    <mergeCell ref="L52:P52"/>
    <mergeCell ref="Q52:S52"/>
    <mergeCell ref="T52:X52"/>
    <mergeCell ref="E53:H53"/>
    <mergeCell ref="I53:K53"/>
    <mergeCell ref="L53:P53"/>
    <mergeCell ref="Q53:S53"/>
    <mergeCell ref="T53:X53"/>
    <mergeCell ref="AB57:AD57"/>
    <mergeCell ref="AE57:AG57"/>
    <mergeCell ref="M58:O58"/>
    <mergeCell ref="P58:R58"/>
    <mergeCell ref="S58:U58"/>
    <mergeCell ref="V58:X58"/>
    <mergeCell ref="Y58:AA58"/>
    <mergeCell ref="AB58:AD58"/>
    <mergeCell ref="E58:I58"/>
    <mergeCell ref="J58:L58"/>
    <mergeCell ref="J57:L57"/>
    <mergeCell ref="M57:O57"/>
    <mergeCell ref="P57:R57"/>
    <mergeCell ref="S57:U57"/>
    <mergeCell ref="AD1:AH1"/>
    <mergeCell ref="G1:AC2"/>
    <mergeCell ref="AE59:AG59"/>
    <mergeCell ref="E60:I60"/>
    <mergeCell ref="J60:L60"/>
    <mergeCell ref="M60:O60"/>
    <mergeCell ref="P60:R60"/>
    <mergeCell ref="S60:U60"/>
    <mergeCell ref="V60:X60"/>
    <mergeCell ref="Y60:AA60"/>
    <mergeCell ref="AB60:AD60"/>
    <mergeCell ref="AE60:AG60"/>
    <mergeCell ref="AE58:AG58"/>
    <mergeCell ref="E57:I57"/>
    <mergeCell ref="E59:I59"/>
    <mergeCell ref="J59:L59"/>
    <mergeCell ref="M59:O59"/>
    <mergeCell ref="P59:R59"/>
    <mergeCell ref="S59:U59"/>
    <mergeCell ref="V59:X59"/>
    <mergeCell ref="Y59:AA59"/>
    <mergeCell ref="AB59:AD59"/>
    <mergeCell ref="V57:X57"/>
    <mergeCell ref="Y57:AA57"/>
    <mergeCell ref="E3:M3"/>
    <mergeCell ref="E34:H34"/>
    <mergeCell ref="I34:O34"/>
    <mergeCell ref="P34:Q34"/>
    <mergeCell ref="R34:S34"/>
    <mergeCell ref="I32:O32"/>
    <mergeCell ref="P32:Q32"/>
    <mergeCell ref="R32:S32"/>
    <mergeCell ref="T32:X32"/>
    <mergeCell ref="E31:H31"/>
    <mergeCell ref="I31:O31"/>
    <mergeCell ref="P31:Q31"/>
    <mergeCell ref="R31:S31"/>
    <mergeCell ref="E29:H29"/>
    <mergeCell ref="T30:AC30"/>
    <mergeCell ref="E30:H30"/>
    <mergeCell ref="I30:O30"/>
    <mergeCell ref="Y23:AC23"/>
    <mergeCell ref="E10:H10"/>
    <mergeCell ref="I10:O10"/>
    <mergeCell ref="I19:O19"/>
    <mergeCell ref="P19:Q19"/>
    <mergeCell ref="R19:S19"/>
    <mergeCell ref="I29:O29"/>
  </mergeCells>
  <phoneticPr fontId="1"/>
  <dataValidations count="5">
    <dataValidation type="list" allowBlank="1" showInputMessage="1" showErrorMessage="1" sqref="D11:D13 D20:D23 D30:D32" xr:uid="{35DBDE29-ABAE-4FA2-ACDC-39F5425283FF}">
      <formula1>$BC$4:$BC$5</formula1>
    </dataValidation>
    <dataValidation type="list" allowBlank="1" showInputMessage="1" showErrorMessage="1" sqref="R17:T17 AB27:AD27" xr:uid="{F2171699-7F8E-4031-9633-B87CDAC9ED6C}">
      <formula1>$BC$8:$BC$9</formula1>
    </dataValidation>
    <dataValidation type="list" allowBlank="1" showInputMessage="1" showErrorMessage="1" sqref="R27" xr:uid="{B479F4C9-EC49-485C-BA93-11AF5E347049}">
      <formula1>$BF$8:$BF$10</formula1>
    </dataValidation>
    <dataValidation type="list" allowBlank="1" showInputMessage="1" showErrorMessage="1" sqref="R34:S35" xr:uid="{A2B5A534-6F93-4A4B-910D-B4A73EB58D7F}">
      <formula1>$BE$21:$BE$22</formula1>
    </dataValidation>
    <dataValidation type="list" allowBlank="1" showInputMessage="1" showErrorMessage="1" sqref="I34:O35" xr:uid="{94274EB0-2C35-44C3-A951-2A6FE017E3BF}">
      <formula1>$BF$24:$BF$25</formula1>
    </dataValidation>
  </dataValidations>
  <printOptions horizontalCentered="1"/>
  <pageMargins left="0.31496062992125984" right="0.31496062992125984" top="0.35433070866141736"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r:uid="{48920213-CAC1-4834-B576-C6A12039CF39}">
          <x14:formula1>
            <xm:f>ﾜｰｸｼｰﾄ1!$B$17:$B$18</xm:f>
          </x14:formula1>
          <xm:sqref>I22:O22</xm:sqref>
        </x14:dataValidation>
        <x14:dataValidation type="list" allowBlank="1" showInputMessage="1" showErrorMessage="1" xr:uid="{6902F177-946B-4C0F-AA0D-DCA57DCE1CC7}">
          <x14:formula1>
            <xm:f>ﾜｰｸｼｰﾄ1!$B$22:$B$24</xm:f>
          </x14:formula1>
          <xm:sqref>I23:O23 I32:O32</xm:sqref>
        </x14:dataValidation>
        <x14:dataValidation type="list" allowBlank="1" showInputMessage="1" showErrorMessage="1" xr:uid="{CDD6E113-C9B7-48D5-8A48-091BCB16DCD1}">
          <x14:formula1>
            <xm:f>ﾜｰｸｼｰﾄ1!$B$17:$B$19</xm:f>
          </x14:formula1>
          <xm:sqref>I31:O31 I40:I53</xm:sqref>
        </x14:dataValidation>
        <x14:dataValidation type="list" allowBlank="1" showInputMessage="1" showErrorMessage="1" xr:uid="{E859A724-DD93-4ADA-9AE3-6D7481542E43}">
          <x14:formula1>
            <xm:f>ﾜｰｸｼｰﾄ1!$H$2:$H$5</xm:f>
          </x14:formula1>
          <xm:sqref>AB17</xm:sqref>
        </x14:dataValidation>
        <x14:dataValidation type="list" allowBlank="1" showInputMessage="1" showErrorMessage="1" xr:uid="{BC5DF70C-6F3A-4230-B0CF-2B3E80769AEA}">
          <x14:formula1>
            <xm:f>塗料リスト!$E$4:$E$18</xm:f>
          </x14:formula1>
          <xm:sqref>T22:AC22 L40:P53 T31:AC31</xm:sqref>
        </x14:dataValidation>
        <x14:dataValidation type="list" allowBlank="1" showInputMessage="1" showErrorMessage="1" xr:uid="{AEB4B33D-1684-4821-BA92-F3F08C1DCB47}">
          <x14:formula1>
            <xm:f>塗料リスト!$B$4:$B$18</xm:f>
          </x14:formula1>
          <xm:sqref>T32:AC32</xm:sqref>
        </x14:dataValidation>
        <x14:dataValidation type="list" allowBlank="1" showInputMessage="1" showErrorMessage="1" xr:uid="{72E665DC-83AE-4514-80F3-ACA7B3C78CB8}">
          <x14:formula1>
            <xm:f>塗料リスト!$C$4:$C$18</xm:f>
          </x14:formula1>
          <xm:sqref>T23:AC23</xm:sqref>
        </x14:dataValidation>
        <x14:dataValidation type="list" allowBlank="1" showInputMessage="1" showErrorMessage="1" xr:uid="{45E9DFB0-16AF-4401-AC8E-8CE3159D4CFD}">
          <x14:formula1>
            <xm:f>ﾜｰｸｼｰﾄ1!$B$22:$B$23</xm:f>
          </x14:formula1>
          <xm:sqref>Q40:S53</xm:sqref>
        </x14:dataValidation>
        <x14:dataValidation type="list" allowBlank="1" showInputMessage="1" showErrorMessage="1" xr:uid="{8DA996F3-9D70-490B-AA73-4422E8EEB613}">
          <x14:formula1>
            <xm:f>塗料リスト!$D$4:$D$18</xm:f>
          </x14:formula1>
          <xm:sqref>T40:X53</xm:sqref>
        </x14:dataValidation>
        <x14:dataValidation type="list" allowBlank="1" showInputMessage="1" showErrorMessage="1" xr:uid="{1B19573B-53E4-4D02-920B-8B2C3B866C74}">
          <x14:formula1>
            <xm:f>工事基本情報!$H$13:$H$34</xm:f>
          </x14:formula1>
          <xm:sqref>J58:AG60</xm:sqref>
        </x14:dataValidation>
        <x14:dataValidation type="list" allowBlank="1" showInputMessage="1" showErrorMessage="1" xr:uid="{8B1BD0E1-5A6E-4642-988F-C01501B00652}">
          <x14:formula1>
            <xm:f>ﾜｰｸｼｰﾄ1!$D$46:$D$51</xm:f>
          </x14:formula1>
          <xm:sqref>H17:M17</xm:sqref>
        </x14:dataValidation>
        <x14:dataValidation type="list" allowBlank="1" showInputMessage="1" showErrorMessage="1" xr:uid="{3CBE81F2-4AA4-4416-B217-FCEBF897C2E7}">
          <x14:formula1>
            <xm:f>ﾜｰｸｼｰﾄ1!$E$46:$E$50</xm:f>
          </x14:formula1>
          <xm:sqref>H27:M27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E32F-1A3C-4AF6-B14B-3890FA1DC265}">
  <dimension ref="B1:E20"/>
  <sheetViews>
    <sheetView showGridLines="0" workbookViewId="0">
      <selection activeCell="E7" sqref="E7"/>
    </sheetView>
  </sheetViews>
  <sheetFormatPr defaultColWidth="8.83203125" defaultRowHeight="18" x14ac:dyDescent="0.55000000000000004"/>
  <cols>
    <col min="1" max="1" width="2.4140625" style="18" customWidth="1"/>
    <col min="2" max="2" width="23.4140625" style="18" bestFit="1" customWidth="1"/>
    <col min="3" max="3" width="22.33203125" style="18" bestFit="1" customWidth="1"/>
    <col min="4" max="4" width="23.9140625" style="18" bestFit="1" customWidth="1"/>
    <col min="5" max="5" width="21.33203125" style="18" bestFit="1" customWidth="1"/>
    <col min="6" max="16384" width="8.83203125" style="18"/>
  </cols>
  <sheetData>
    <row r="1" spans="2:5" ht="18.5" thickBot="1" x14ac:dyDescent="0.6"/>
    <row r="2" spans="2:5" x14ac:dyDescent="0.55000000000000004">
      <c r="B2" s="175" t="s">
        <v>88</v>
      </c>
      <c r="C2" s="176"/>
      <c r="D2" s="176"/>
      <c r="E2" s="177" t="s">
        <v>89</v>
      </c>
    </row>
    <row r="3" spans="2:5" ht="18.5" thickBot="1" x14ac:dyDescent="0.6">
      <c r="B3" s="58" t="s">
        <v>85</v>
      </c>
      <c r="C3" s="59" t="s">
        <v>86</v>
      </c>
      <c r="D3" s="59" t="s">
        <v>87</v>
      </c>
      <c r="E3" s="178"/>
    </row>
    <row r="4" spans="2:5" x14ac:dyDescent="0.55000000000000004">
      <c r="B4" s="60"/>
      <c r="C4" s="61"/>
      <c r="D4" s="61"/>
      <c r="E4" s="62"/>
    </row>
    <row r="5" spans="2:5" x14ac:dyDescent="0.55000000000000004">
      <c r="B5" s="63"/>
      <c r="C5" s="64"/>
      <c r="D5" s="64"/>
      <c r="E5" s="65"/>
    </row>
    <row r="6" spans="2:5" x14ac:dyDescent="0.55000000000000004">
      <c r="B6" s="63"/>
      <c r="C6" s="64"/>
      <c r="D6" s="64"/>
      <c r="E6" s="65"/>
    </row>
    <row r="7" spans="2:5" x14ac:dyDescent="0.55000000000000004">
      <c r="B7" s="63"/>
      <c r="C7" s="64"/>
      <c r="D7" s="64"/>
      <c r="E7" s="65"/>
    </row>
    <row r="8" spans="2:5" x14ac:dyDescent="0.55000000000000004">
      <c r="B8" s="63"/>
      <c r="C8" s="64"/>
      <c r="D8" s="64"/>
      <c r="E8" s="65"/>
    </row>
    <row r="9" spans="2:5" x14ac:dyDescent="0.55000000000000004">
      <c r="B9" s="63"/>
      <c r="C9" s="64"/>
      <c r="D9" s="64"/>
      <c r="E9" s="65"/>
    </row>
    <row r="10" spans="2:5" x14ac:dyDescent="0.55000000000000004">
      <c r="B10" s="63"/>
      <c r="C10" s="64"/>
      <c r="D10" s="64"/>
      <c r="E10" s="65"/>
    </row>
    <row r="11" spans="2:5" x14ac:dyDescent="0.55000000000000004">
      <c r="B11" s="63"/>
      <c r="C11" s="64"/>
      <c r="D11" s="64"/>
      <c r="E11" s="65"/>
    </row>
    <row r="12" spans="2:5" x14ac:dyDescent="0.55000000000000004">
      <c r="B12" s="63"/>
      <c r="C12" s="64"/>
      <c r="D12" s="64"/>
      <c r="E12" s="65"/>
    </row>
    <row r="13" spans="2:5" x14ac:dyDescent="0.55000000000000004">
      <c r="B13" s="63"/>
      <c r="C13" s="64"/>
      <c r="D13" s="64"/>
      <c r="E13" s="65"/>
    </row>
    <row r="14" spans="2:5" x14ac:dyDescent="0.55000000000000004">
      <c r="B14" s="63"/>
      <c r="C14" s="64"/>
      <c r="D14" s="64"/>
      <c r="E14" s="65"/>
    </row>
    <row r="15" spans="2:5" x14ac:dyDescent="0.55000000000000004">
      <c r="B15" s="63"/>
      <c r="C15" s="64"/>
      <c r="D15" s="64"/>
      <c r="E15" s="65"/>
    </row>
    <row r="16" spans="2:5" x14ac:dyDescent="0.55000000000000004">
      <c r="B16" s="63"/>
      <c r="C16" s="64"/>
      <c r="D16" s="64"/>
      <c r="E16" s="65"/>
    </row>
    <row r="17" spans="2:5" x14ac:dyDescent="0.55000000000000004">
      <c r="B17" s="63"/>
      <c r="C17" s="64"/>
      <c r="D17" s="64"/>
      <c r="E17" s="65"/>
    </row>
    <row r="18" spans="2:5" ht="18.5" thickBot="1" x14ac:dyDescent="0.6">
      <c r="B18" s="66"/>
      <c r="C18" s="67"/>
      <c r="D18" s="67"/>
      <c r="E18" s="68"/>
    </row>
    <row r="20" spans="2:5" x14ac:dyDescent="0.55000000000000004">
      <c r="B20" s="18" t="s">
        <v>97</v>
      </c>
    </row>
  </sheetData>
  <sheetProtection algorithmName="SHA-512" hashValue="DNWv2qMDprwgL2FYVZEoXuvnbOB7EuDUAVKJ+iBbNtk7LdKx75RGJTJ6NdPzNERulkxG+jQ1twXTmEYfHAEhVw==" saltValue="/IyOGYleAum84pm3yNfybA==" spinCount="100000" sheet="1" objects="1" scenarios="1"/>
  <mergeCells count="2">
    <mergeCell ref="B2:D2"/>
    <mergeCell ref="E2:E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CF382-5BE7-42E3-AB9B-8D3019D00F9F}">
  <sheetPr>
    <pageSetUpPr fitToPage="1"/>
  </sheetPr>
  <dimension ref="A1:AR50"/>
  <sheetViews>
    <sheetView showGridLines="0" view="pageBreakPreview" zoomScaleNormal="100" zoomScaleSheetLayoutView="100" workbookViewId="0">
      <selection activeCell="K20" sqref="K20:M20"/>
    </sheetView>
  </sheetViews>
  <sheetFormatPr defaultColWidth="8.08203125" defaultRowHeight="16.5" x14ac:dyDescent="0.55000000000000004"/>
  <cols>
    <col min="1" max="1" width="1.9140625" style="102" customWidth="1"/>
    <col min="2" max="2" width="4.58203125" style="102" customWidth="1"/>
    <col min="3" max="4" width="8.6640625" style="102" customWidth="1"/>
    <col min="5" max="5" width="10.08203125" style="102" customWidth="1"/>
    <col min="6" max="7" width="8.6640625" style="102" customWidth="1"/>
    <col min="8" max="13" width="9.5" style="102" customWidth="1"/>
    <col min="14" max="14" width="2.4140625" style="102" customWidth="1"/>
    <col min="15" max="32" width="8.08203125" style="102"/>
    <col min="33" max="44" width="8.08203125" style="102" hidden="1" customWidth="1"/>
    <col min="45" max="47" width="0" style="102" hidden="1" customWidth="1"/>
    <col min="48" max="16384" width="8.08203125" style="102"/>
  </cols>
  <sheetData>
    <row r="1" spans="1:41" ht="17.25" customHeight="1" x14ac:dyDescent="0.55000000000000004">
      <c r="A1" s="219" t="s">
        <v>100</v>
      </c>
      <c r="B1" s="220"/>
      <c r="C1" s="220"/>
      <c r="D1" s="220"/>
      <c r="E1" s="220"/>
      <c r="F1" s="220"/>
      <c r="G1" s="220"/>
      <c r="H1" s="220"/>
      <c r="I1" s="220"/>
      <c r="J1" s="220"/>
      <c r="K1" s="220"/>
      <c r="L1" s="220"/>
      <c r="M1" s="220"/>
    </row>
    <row r="2" spans="1:41" ht="13.5" customHeight="1" thickBot="1" x14ac:dyDescent="0.6"/>
    <row r="3" spans="1:41" x14ac:dyDescent="0.55000000000000004">
      <c r="B3" s="179" t="s">
        <v>159</v>
      </c>
      <c r="C3" s="180"/>
      <c r="D3" s="221">
        <f>入力シート!E4</f>
        <v>0</v>
      </c>
      <c r="E3" s="221"/>
      <c r="F3" s="221"/>
      <c r="G3" s="222"/>
      <c r="I3" s="119" t="s">
        <v>160</v>
      </c>
      <c r="J3" s="223">
        <f ca="1">入力シート!AD1</f>
        <v>45012.631268055557</v>
      </c>
      <c r="K3" s="223"/>
      <c r="L3" s="224"/>
      <c r="M3" s="225"/>
    </row>
    <row r="4" spans="1:41" x14ac:dyDescent="0.55000000000000004">
      <c r="B4" s="185" t="s">
        <v>101</v>
      </c>
      <c r="C4" s="186"/>
      <c r="D4" s="202">
        <f>入力シート!E5</f>
        <v>0</v>
      </c>
      <c r="E4" s="202"/>
      <c r="F4" s="202"/>
      <c r="G4" s="203"/>
      <c r="I4" s="226" t="s">
        <v>132</v>
      </c>
      <c r="J4" s="214">
        <f>入力シート!AB4</f>
        <v>0</v>
      </c>
      <c r="K4" s="214"/>
      <c r="L4" s="228"/>
      <c r="M4" s="229"/>
    </row>
    <row r="5" spans="1:41" ht="17" thickBot="1" x14ac:dyDescent="0.6">
      <c r="B5" s="188" t="s">
        <v>161</v>
      </c>
      <c r="C5" s="189"/>
      <c r="D5" s="200">
        <f>入力シート!E3</f>
        <v>0</v>
      </c>
      <c r="E5" s="200"/>
      <c r="F5" s="200"/>
      <c r="G5" s="201"/>
      <c r="I5" s="227"/>
      <c r="J5" s="216">
        <f>入力シート!AB5</f>
        <v>0</v>
      </c>
      <c r="K5" s="216"/>
      <c r="L5" s="230"/>
      <c r="M5" s="231"/>
    </row>
    <row r="6" spans="1:41" x14ac:dyDescent="0.55000000000000004">
      <c r="M6" s="103"/>
    </row>
    <row r="7" spans="1:41" ht="17" thickBot="1" x14ac:dyDescent="0.6">
      <c r="M7" s="103"/>
    </row>
    <row r="8" spans="1:41" x14ac:dyDescent="0.55000000000000004">
      <c r="B8" s="210" t="s">
        <v>171</v>
      </c>
      <c r="C8" s="179" t="s">
        <v>102</v>
      </c>
      <c r="D8" s="180"/>
      <c r="E8" s="180" t="s">
        <v>103</v>
      </c>
      <c r="F8" s="180"/>
      <c r="G8" s="180"/>
      <c r="H8" s="122" t="s">
        <v>114</v>
      </c>
      <c r="I8" s="123"/>
      <c r="J8" s="113"/>
      <c r="K8" s="113"/>
      <c r="L8" s="113"/>
      <c r="M8" s="126"/>
    </row>
    <row r="9" spans="1:41" x14ac:dyDescent="0.55000000000000004">
      <c r="B9" s="211"/>
      <c r="C9" s="213" t="str">
        <f>IF(入力シート!D11=入力シート!$BC$4,入力シート!E11,"")</f>
        <v/>
      </c>
      <c r="D9" s="214"/>
      <c r="E9" s="202" t="str">
        <f>IF(C9="","",IF(入力シート!I11=0,"",入力シート!I11))</f>
        <v/>
      </c>
      <c r="F9" s="202"/>
      <c r="G9" s="202"/>
      <c r="H9" s="127" t="str">
        <f>IF(C9="","",CONCATENATE(入力シート!P11,入力シート!R11))</f>
        <v/>
      </c>
      <c r="I9" s="106"/>
      <c r="J9" s="106"/>
      <c r="K9" s="106"/>
      <c r="L9" s="106"/>
      <c r="M9" s="106"/>
    </row>
    <row r="10" spans="1:41" x14ac:dyDescent="0.55000000000000004">
      <c r="B10" s="211"/>
      <c r="C10" s="213" t="str">
        <f>IF(入力シート!D12=入力シート!$BC$4,入力シート!E12,"")</f>
        <v/>
      </c>
      <c r="D10" s="214"/>
      <c r="E10" s="202" t="str">
        <f>IF(C10="","",IF(入力シート!I12=0,"",入力シート!I12))</f>
        <v/>
      </c>
      <c r="F10" s="202"/>
      <c r="G10" s="202"/>
      <c r="H10" s="127" t="str">
        <f>IF(C10="","",CONCATENATE(入力シート!P12,入力シート!R12))</f>
        <v/>
      </c>
      <c r="I10" s="106"/>
      <c r="J10" s="106"/>
      <c r="K10" s="106"/>
      <c r="L10" s="106"/>
      <c r="M10" s="106"/>
    </row>
    <row r="11" spans="1:41" ht="17" thickBot="1" x14ac:dyDescent="0.6">
      <c r="B11" s="212"/>
      <c r="C11" s="215" t="str">
        <f>IF(入力シート!D13=入力シート!$BC$4,入力シート!E13,"")</f>
        <v/>
      </c>
      <c r="D11" s="216"/>
      <c r="E11" s="200" t="str">
        <f>IF(C11="","",IF(入力シート!I13=0,"",入力シート!I13))</f>
        <v/>
      </c>
      <c r="F11" s="200"/>
      <c r="G11" s="200"/>
      <c r="H11" s="128" t="str">
        <f>IF(C11="","",CONCATENATE(入力シート!P13,入力シート!R13))</f>
        <v/>
      </c>
      <c r="I11" s="106"/>
      <c r="J11" s="106"/>
      <c r="K11" s="106"/>
      <c r="L11" s="106"/>
      <c r="M11" s="106"/>
    </row>
    <row r="12" spans="1:41" ht="17" thickBot="1" x14ac:dyDescent="0.6">
      <c r="AH12" s="102">
        <f>COUNTIF(入力シート!D20:D23,入力シート!$BC$4)</f>
        <v>0</v>
      </c>
      <c r="AI12" s="102">
        <f>MAX(AI13:AI16)</f>
        <v>0</v>
      </c>
    </row>
    <row r="13" spans="1:41" x14ac:dyDescent="0.55000000000000004">
      <c r="B13" s="193" t="s">
        <v>170</v>
      </c>
      <c r="C13" s="179" t="str">
        <f>入力シート!G17</f>
        <v>屋根の建材</v>
      </c>
      <c r="D13" s="180"/>
      <c r="E13" s="180" t="str">
        <f>IF($AH$12=0,"",入力シート!H17)</f>
        <v/>
      </c>
      <c r="F13" s="180"/>
      <c r="G13" s="180"/>
      <c r="H13" s="108"/>
      <c r="I13" s="104"/>
      <c r="J13" s="104"/>
      <c r="K13" s="104"/>
      <c r="L13" s="104"/>
      <c r="M13" s="109"/>
      <c r="AI13" s="102" t="str">
        <f>IF(AJ13="","",1)</f>
        <v/>
      </c>
      <c r="AJ13" s="102" t="str">
        <f>IF(入力シート!D20=入力シート!$BC$4,入力シート!E20,"")</f>
        <v/>
      </c>
      <c r="AK13" s="102" t="str">
        <f>IF($AJ13="","",IF(入力シート!I20=0,"",入力シート!I20))</f>
        <v/>
      </c>
      <c r="AL13" s="102" t="str">
        <f>IF($AJ13="","",IF(入力シート!P20=0,"",入力シート!P20))</f>
        <v/>
      </c>
      <c r="AM13" s="102" t="str">
        <f>IF($AJ13="","",IF(入力シート!R20=0,"",入力シート!R20))</f>
        <v/>
      </c>
      <c r="AN13" s="102" t="str">
        <f>""</f>
        <v/>
      </c>
      <c r="AO13" s="102" t="str">
        <f>""</f>
        <v/>
      </c>
    </row>
    <row r="14" spans="1:41" x14ac:dyDescent="0.55000000000000004">
      <c r="B14" s="194"/>
      <c r="C14" s="217" t="str">
        <f>入力シート!Q17</f>
        <v>下屋の有無</v>
      </c>
      <c r="D14" s="218"/>
      <c r="E14" s="121" t="str">
        <f>IF($AH$12=0,"",入力シート!R17)</f>
        <v/>
      </c>
      <c r="F14" s="110"/>
      <c r="G14" s="111"/>
      <c r="H14" s="112"/>
      <c r="I14" s="113"/>
      <c r="J14" s="113"/>
      <c r="K14" s="113"/>
      <c r="L14" s="113"/>
      <c r="M14" s="114"/>
      <c r="AI14" s="102" t="str">
        <f>IF(AJ14="","",MAX(AI$13:AI13)+1)</f>
        <v/>
      </c>
      <c r="AJ14" s="102" t="str">
        <f>IF(入力シート!D21=入力シート!$BC$4,入力シート!E21,"")</f>
        <v/>
      </c>
      <c r="AK14" s="102" t="str">
        <f>IF($AJ14="","",IF(入力シート!I21=0,"",入力シート!I21))</f>
        <v/>
      </c>
      <c r="AL14" s="102" t="str">
        <f>IF($AJ14="","",IF(入力シート!P21=0,"",入力シート!P21))</f>
        <v/>
      </c>
      <c r="AM14" s="102" t="str">
        <f>IF($AJ14="","",IF(入力シート!R21=0,"",入力シート!R21))</f>
        <v/>
      </c>
      <c r="AN14" s="102" t="str">
        <f>""</f>
        <v/>
      </c>
      <c r="AO14" s="102" t="str">
        <f>""</f>
        <v/>
      </c>
    </row>
    <row r="15" spans="1:41" ht="17" thickBot="1" x14ac:dyDescent="0.6">
      <c r="B15" s="194"/>
      <c r="C15" s="198" t="str">
        <f>入力シート!AA17</f>
        <v>屋根写真撮影位置</v>
      </c>
      <c r="D15" s="199"/>
      <c r="E15" s="115" t="str">
        <f>IF($AH$12=0,"",入力シート!AB17)</f>
        <v/>
      </c>
      <c r="F15" s="115" t="str">
        <f>IF(E15="","",入力シート!$AB$18)</f>
        <v/>
      </c>
      <c r="G15" s="116"/>
      <c r="H15" s="112"/>
      <c r="I15" s="113"/>
      <c r="J15" s="113"/>
      <c r="K15" s="113"/>
      <c r="L15" s="113"/>
      <c r="M15" s="114"/>
      <c r="AI15" s="102" t="str">
        <f>IF(AJ15="","",MAX(AI$13:AI14)+1)</f>
        <v/>
      </c>
      <c r="AJ15" s="102" t="str">
        <f>IF(入力シート!D22=入力シート!$BC$4,入力シート!E22,"")</f>
        <v/>
      </c>
      <c r="AK15" s="102" t="str">
        <f>IF($AJ15="","",IF(入力シート!I22=0,"",入力シート!I22))</f>
        <v/>
      </c>
      <c r="AL15" s="102" t="str">
        <f>IF($AJ15="","",IF(入力シート!P22=0,"",入力シート!P22))</f>
        <v/>
      </c>
      <c r="AM15" s="102" t="str">
        <f>IF($AJ15="","",IF(入力シート!R22=0,"",入力シート!R22))</f>
        <v/>
      </c>
      <c r="AN15" s="102" t="str">
        <f>IF($AJ15="","",IF(入力シート!T22=0,"",入力シート!T22))</f>
        <v/>
      </c>
      <c r="AO15" s="102" t="str">
        <f>IF($AJ15="","",IF(入力シート!Y22=0,"",入力シート!Y22))</f>
        <v/>
      </c>
    </row>
    <row r="16" spans="1:41" ht="18" customHeight="1" x14ac:dyDescent="0.55000000000000004">
      <c r="B16" s="194"/>
      <c r="C16" s="179" t="s">
        <v>102</v>
      </c>
      <c r="D16" s="180"/>
      <c r="E16" s="204" t="s">
        <v>103</v>
      </c>
      <c r="F16" s="205"/>
      <c r="G16" s="120" t="s">
        <v>114</v>
      </c>
      <c r="H16" s="180" t="s">
        <v>162</v>
      </c>
      <c r="I16" s="180"/>
      <c r="J16" s="180"/>
      <c r="K16" s="180" t="s">
        <v>163</v>
      </c>
      <c r="L16" s="180"/>
      <c r="M16" s="181"/>
      <c r="AI16" s="102" t="str">
        <f>IF(AJ16="","",MAX(AI$13:AI15)+1)</f>
        <v/>
      </c>
      <c r="AJ16" s="102" t="str">
        <f>IF(入力シート!D23=入力シート!$BC$4,入力シート!E23,"")</f>
        <v/>
      </c>
      <c r="AK16" s="102" t="str">
        <f>IF($AJ16="","",IF(入力シート!I23=0,"",入力シート!I23))</f>
        <v/>
      </c>
      <c r="AL16" s="102" t="str">
        <f>IF($AJ16="","",IF(入力シート!P23=0,"",入力シート!P23))</f>
        <v/>
      </c>
      <c r="AM16" s="102" t="str">
        <f>IF($AJ16="","",IF(入力シート!R23=0,"",入力シート!R23))</f>
        <v/>
      </c>
      <c r="AN16" s="130" t="str">
        <f>IF($AJ16="","",IF(入力シート!T23=0,"",CONCATENATE(入力シート!T23,IF(入力シート!T24="","","："),入力シート!T24)))</f>
        <v/>
      </c>
      <c r="AO16" s="102" t="str">
        <f>IF($AJ16="","",IF(入力シート!Y23=0,"",CONCATENATE(入力シート!Y23,IF(入力シート!Y24="","","："),入力シート!Y24)))</f>
        <v/>
      </c>
    </row>
    <row r="17" spans="2:41" x14ac:dyDescent="0.55000000000000004">
      <c r="B17" s="194"/>
      <c r="C17" s="185" t="str">
        <f>IF(AH17&gt;$AH$12,"",VLOOKUP($AH17,$AI$13:$AO$16,2,FALSE))</f>
        <v/>
      </c>
      <c r="D17" s="186"/>
      <c r="E17" s="206" t="str">
        <f>IF($C17="","",VLOOKUP($AH17,$AI$13:$AO$16,3,FALSE))</f>
        <v/>
      </c>
      <c r="F17" s="207"/>
      <c r="G17" s="124" t="str">
        <f>IF($C17="","",CONCATENATE(VLOOKUP($AH17,$AI$13:$AO$16,4,FALSE),VLOOKUP($AH17,$AI$13:$AO$16,5,FALSE)))</f>
        <v/>
      </c>
      <c r="H17" s="202" t="str">
        <f>IF($C17="","",VLOOKUP($AH17,$AI$13:$AO$16,6,FALSE))</f>
        <v/>
      </c>
      <c r="I17" s="202"/>
      <c r="J17" s="202"/>
      <c r="K17" s="202" t="str">
        <f>IF($C17="","",VLOOKUP($AH17,$AI$13:$AO$16,7,FALSE))</f>
        <v/>
      </c>
      <c r="L17" s="202"/>
      <c r="M17" s="203"/>
      <c r="AH17" s="102">
        <v>1</v>
      </c>
    </row>
    <row r="18" spans="2:41" x14ac:dyDescent="0.55000000000000004">
      <c r="B18" s="194"/>
      <c r="C18" s="185" t="str">
        <f t="shared" ref="C18:C20" si="0">IF(AH18&gt;$AH$12,"",VLOOKUP($AH18,$AI$13:$AO$16,2,FALSE))</f>
        <v/>
      </c>
      <c r="D18" s="186"/>
      <c r="E18" s="206" t="str">
        <f t="shared" ref="E18:E20" si="1">IF($C18="","",VLOOKUP($AH18,$AI$13:$AO$16,3,FALSE))</f>
        <v/>
      </c>
      <c r="F18" s="207"/>
      <c r="G18" s="124" t="str">
        <f t="shared" ref="G18:G20" si="2">IF($C18="","",CONCATENATE(VLOOKUP($AH18,$AI$13:$AO$16,4,FALSE),VLOOKUP($AH18,$AI$13:$AO$16,5,FALSE)))</f>
        <v/>
      </c>
      <c r="H18" s="202" t="str">
        <f t="shared" ref="H18:H20" si="3">IF($C18="","",VLOOKUP($AH18,$AI$13:$AO$16,6,FALSE))</f>
        <v/>
      </c>
      <c r="I18" s="202"/>
      <c r="J18" s="202"/>
      <c r="K18" s="202" t="str">
        <f t="shared" ref="K18:K20" si="4">IF($C18="","",VLOOKUP($AH18,$AI$13:$AO$16,7,FALSE))</f>
        <v/>
      </c>
      <c r="L18" s="202"/>
      <c r="M18" s="203"/>
      <c r="AH18" s="102">
        <v>2</v>
      </c>
    </row>
    <row r="19" spans="2:41" x14ac:dyDescent="0.55000000000000004">
      <c r="B19" s="194"/>
      <c r="C19" s="185" t="str">
        <f t="shared" si="0"/>
        <v/>
      </c>
      <c r="D19" s="186"/>
      <c r="E19" s="206" t="str">
        <f t="shared" si="1"/>
        <v/>
      </c>
      <c r="F19" s="207"/>
      <c r="G19" s="124" t="str">
        <f t="shared" si="2"/>
        <v/>
      </c>
      <c r="H19" s="202" t="str">
        <f t="shared" si="3"/>
        <v/>
      </c>
      <c r="I19" s="202"/>
      <c r="J19" s="202"/>
      <c r="K19" s="202" t="str">
        <f t="shared" si="4"/>
        <v/>
      </c>
      <c r="L19" s="202"/>
      <c r="M19" s="203"/>
      <c r="AH19" s="102">
        <v>3</v>
      </c>
    </row>
    <row r="20" spans="2:41" ht="17" thickBot="1" x14ac:dyDescent="0.6">
      <c r="B20" s="195"/>
      <c r="C20" s="188" t="str">
        <f t="shared" si="0"/>
        <v/>
      </c>
      <c r="D20" s="189"/>
      <c r="E20" s="208" t="str">
        <f t="shared" si="1"/>
        <v/>
      </c>
      <c r="F20" s="209"/>
      <c r="G20" s="131" t="str">
        <f t="shared" si="2"/>
        <v/>
      </c>
      <c r="H20" s="200" t="str">
        <f t="shared" si="3"/>
        <v/>
      </c>
      <c r="I20" s="200"/>
      <c r="J20" s="200"/>
      <c r="K20" s="200" t="str">
        <f t="shared" si="4"/>
        <v/>
      </c>
      <c r="L20" s="200"/>
      <c r="M20" s="201"/>
      <c r="AH20" s="102">
        <v>4</v>
      </c>
    </row>
    <row r="21" spans="2:41" ht="17" thickBot="1" x14ac:dyDescent="0.6"/>
    <row r="22" spans="2:41" x14ac:dyDescent="0.55000000000000004">
      <c r="B22" s="196" t="s">
        <v>169</v>
      </c>
      <c r="C22" s="179" t="str">
        <f>入力シート!G27</f>
        <v>外壁の建材</v>
      </c>
      <c r="D22" s="180"/>
      <c r="E22" s="180" t="str">
        <f>IF($AH$23=0,"",入力シート!H27)</f>
        <v/>
      </c>
      <c r="F22" s="180"/>
      <c r="G22" s="180"/>
      <c r="H22" s="104"/>
      <c r="I22" s="104"/>
      <c r="J22" s="104"/>
      <c r="K22" s="104"/>
      <c r="L22" s="104"/>
      <c r="M22" s="109"/>
    </row>
    <row r="23" spans="2:41" ht="17" thickBot="1" x14ac:dyDescent="0.6">
      <c r="B23" s="197"/>
      <c r="C23" s="198" t="str">
        <f>入力シート!Q27</f>
        <v>塗り分けの有無</v>
      </c>
      <c r="D23" s="199"/>
      <c r="E23" s="115" t="str">
        <f>IF($AH$23=0,"",入力シート!R27)</f>
        <v/>
      </c>
      <c r="F23" s="113"/>
      <c r="G23" s="132"/>
      <c r="H23" s="113"/>
      <c r="I23" s="113"/>
      <c r="J23" s="113"/>
      <c r="K23" s="113"/>
      <c r="L23" s="113"/>
      <c r="M23" s="114"/>
      <c r="AH23" s="102">
        <f>COUNTIF(入力シート!D30:D35,入力シート!$BC$4)</f>
        <v>0</v>
      </c>
      <c r="AI23" s="102">
        <f>MAX(AI24:AI28)</f>
        <v>0</v>
      </c>
    </row>
    <row r="24" spans="2:41" ht="18" customHeight="1" x14ac:dyDescent="0.55000000000000004">
      <c r="B24" s="194"/>
      <c r="C24" s="179" t="s">
        <v>102</v>
      </c>
      <c r="D24" s="180"/>
      <c r="E24" s="180" t="s">
        <v>103</v>
      </c>
      <c r="F24" s="180"/>
      <c r="G24" s="120" t="s">
        <v>114</v>
      </c>
      <c r="H24" s="180" t="s">
        <v>162</v>
      </c>
      <c r="I24" s="180"/>
      <c r="J24" s="180"/>
      <c r="K24" s="180" t="s">
        <v>163</v>
      </c>
      <c r="L24" s="180"/>
      <c r="M24" s="181"/>
      <c r="AI24" s="102" t="str">
        <f>IF(AJ24="","",1)</f>
        <v/>
      </c>
      <c r="AJ24" s="102" t="str">
        <f>IF(入力シート!D30=入力シート!$BC$4,入力シート!E30,"")</f>
        <v/>
      </c>
      <c r="AK24" s="102" t="str">
        <f>IF($AJ24="","",IF(入力シート!I30=0,"",入力シート!I30))</f>
        <v/>
      </c>
      <c r="AL24" s="102" t="str">
        <f>IF($AJ24="","",IF(入力シート!P30=0,"",入力シート!P30))</f>
        <v/>
      </c>
      <c r="AM24" s="102" t="str">
        <f>IF($AJ24="","",IF(入力シート!R30=0,"",入力シート!R30))</f>
        <v/>
      </c>
      <c r="AN24" s="102" t="str">
        <f>""</f>
        <v/>
      </c>
      <c r="AO24" s="102" t="str">
        <f>""</f>
        <v/>
      </c>
    </row>
    <row r="25" spans="2:41" x14ac:dyDescent="0.55000000000000004">
      <c r="B25" s="194"/>
      <c r="C25" s="185" t="str">
        <f>IF(AH25&gt;$AH$23,"",VLOOKUP($AH25,$AI$24:$AO$28,2,FALSE))</f>
        <v/>
      </c>
      <c r="D25" s="186"/>
      <c r="E25" s="202" t="str">
        <f>IF($C25="","",VLOOKUP($AH25,$AI$24:$AO$28,3,FALSE))</f>
        <v/>
      </c>
      <c r="F25" s="202"/>
      <c r="G25" s="125" t="str">
        <f>IF($C25="","",CONCATENATE(VLOOKUP($AH25,$AI$24:$AO$28,4,FALSE),VLOOKUP($AH25,$AI$24:$AO$28,5,FALSE)))</f>
        <v/>
      </c>
      <c r="H25" s="202" t="str">
        <f>IF($C25="","",VLOOKUP($AH25,$AI$24:$AO$28,6,FALSE))</f>
        <v/>
      </c>
      <c r="I25" s="202"/>
      <c r="J25" s="202"/>
      <c r="K25" s="202" t="str">
        <f>IF($C25="","",VLOOKUP($AH25,$AI$24:$AO$28,7,FALSE))</f>
        <v/>
      </c>
      <c r="L25" s="202"/>
      <c r="M25" s="203"/>
      <c r="AH25" s="102">
        <v>1</v>
      </c>
      <c r="AI25" s="102" t="str">
        <f>IF(AJ25="","",MAX(AI$24:AI24)+1)</f>
        <v/>
      </c>
      <c r="AJ25" s="102" t="str">
        <f>IF(入力シート!D31=入力シート!$BC$4,入力シート!E31,"")</f>
        <v/>
      </c>
      <c r="AK25" s="102" t="str">
        <f>IF($AJ25="","",IF(入力シート!I31=0,"",入力シート!I31))</f>
        <v/>
      </c>
      <c r="AL25" s="102" t="str">
        <f>IF($AJ25="","",IF(入力シート!P31=0,"",入力シート!P31))</f>
        <v/>
      </c>
      <c r="AM25" s="102" t="str">
        <f>IF($AJ25="","",IF(入力シート!R31=0,"",入力シート!R31))</f>
        <v/>
      </c>
      <c r="AN25" s="102" t="str">
        <f>IF($AJ25="","",IF(入力シート!T31=0,"",入力シート!T31))</f>
        <v/>
      </c>
      <c r="AO25" s="102" t="str">
        <f>IF($AJ25="","",IF(入力シート!Y31=0,"",入力シート!Y31))</f>
        <v/>
      </c>
    </row>
    <row r="26" spans="2:41" x14ac:dyDescent="0.55000000000000004">
      <c r="B26" s="194"/>
      <c r="C26" s="185" t="str">
        <f t="shared" ref="C26:C29" si="5">IF(AH26&gt;$AH$23,"",VLOOKUP($AH26,$AI$24:$AO$28,2,FALSE))</f>
        <v/>
      </c>
      <c r="D26" s="186"/>
      <c r="E26" s="202" t="str">
        <f t="shared" ref="E26:E29" si="6">IF($C26="","",VLOOKUP($AH26,$AI$24:$AO$28,3,FALSE))</f>
        <v/>
      </c>
      <c r="F26" s="202"/>
      <c r="G26" s="125" t="str">
        <f t="shared" ref="G26:G29" si="7">IF($C26="","",CONCATENATE(VLOOKUP($AH26,$AI$24:$AO$28,4,FALSE),VLOOKUP($AH26,$AI$24:$AO$28,5,FALSE)))</f>
        <v/>
      </c>
      <c r="H26" s="202" t="str">
        <f t="shared" ref="H26:H29" si="8">IF($C26="","",VLOOKUP($AH26,$AI$24:$AO$28,6,FALSE))</f>
        <v/>
      </c>
      <c r="I26" s="202"/>
      <c r="J26" s="202"/>
      <c r="K26" s="202" t="str">
        <f>IF($C26="","",VLOOKUP($AH26,$AI$24:$AO$28,7,FALSE))</f>
        <v/>
      </c>
      <c r="L26" s="202"/>
      <c r="M26" s="203"/>
      <c r="AH26" s="102">
        <v>2</v>
      </c>
      <c r="AI26" s="102" t="str">
        <f>IF(AJ26="","",MAX(AI$24:AI25)+1)</f>
        <v/>
      </c>
      <c r="AJ26" s="102" t="str">
        <f>IF(入力シート!D32=入力シート!$BC$4,入力シート!E32,"")</f>
        <v/>
      </c>
      <c r="AK26" s="102" t="str">
        <f>IF($AJ26="","",IF(入力シート!I32=0,"",入力シート!I32))</f>
        <v/>
      </c>
      <c r="AL26" s="102" t="str">
        <f>IF($AJ26="","",IF(入力シート!P32=0,"",入力シート!P32))</f>
        <v/>
      </c>
      <c r="AM26" s="102" t="str">
        <f>IF($AJ26="","",IF(入力シート!R32=0,"",入力シート!R32))</f>
        <v/>
      </c>
      <c r="AN26" s="102" t="str">
        <f>IF($AJ26="","",IF(入力シート!T32=0,"",CONCATENATE(入力シート!T32,IF(入力シート!T33="","","："),入力シート!T33)))</f>
        <v/>
      </c>
      <c r="AO26" s="102" t="str">
        <f>IF($AJ26="","",IF(入力シート!Y32=0,"",CONCATENATE(入力シート!Y32,IF(入力シート!Y33="","","："),入力シート!Y33)))</f>
        <v/>
      </c>
    </row>
    <row r="27" spans="2:41" x14ac:dyDescent="0.55000000000000004">
      <c r="B27" s="194"/>
      <c r="C27" s="185" t="str">
        <f t="shared" si="5"/>
        <v/>
      </c>
      <c r="D27" s="186"/>
      <c r="E27" s="202" t="str">
        <f t="shared" si="6"/>
        <v/>
      </c>
      <c r="F27" s="202"/>
      <c r="G27" s="125" t="str">
        <f t="shared" si="7"/>
        <v/>
      </c>
      <c r="H27" s="202" t="str">
        <f t="shared" si="8"/>
        <v/>
      </c>
      <c r="I27" s="202"/>
      <c r="J27" s="202"/>
      <c r="K27" s="202" t="str">
        <f>IF($C27="","",VLOOKUP($AH27,$AI$24:$AO$28,7,FALSE))</f>
        <v/>
      </c>
      <c r="L27" s="202"/>
      <c r="M27" s="203"/>
      <c r="AH27" s="102">
        <v>3</v>
      </c>
      <c r="AI27" s="102" t="str">
        <f>IF(AJ27="","",MAX(AI$24:AI26)+1)</f>
        <v/>
      </c>
      <c r="AJ27" s="102" t="str">
        <f>IF(入力シート!D34=入力シート!$BC$4,入力シート!E34,"")</f>
        <v/>
      </c>
      <c r="AK27" s="102" t="str">
        <f>IF($AJ27="","",IF(入力シート!I34=0,"",入力シート!I34))</f>
        <v/>
      </c>
      <c r="AL27" s="102" t="str">
        <f>IF($AJ27="","",IF(入力シート!P34=0,"",入力シート!P34))</f>
        <v/>
      </c>
      <c r="AM27" s="102" t="str">
        <f>IF($AJ27="","",IF(入力シート!R34=0,"",入力シート!R34))</f>
        <v/>
      </c>
      <c r="AN27" s="102" t="str">
        <f>IF($AJ27="","",IF(入力シート!T34=0,"",入力シート!T34))</f>
        <v/>
      </c>
      <c r="AO27" s="102" t="str">
        <f>IF($AJ27="","",IF(入力シート!Y34=0,"",入力シート!Y34))</f>
        <v/>
      </c>
    </row>
    <row r="28" spans="2:41" x14ac:dyDescent="0.55000000000000004">
      <c r="B28" s="194"/>
      <c r="C28" s="185" t="str">
        <f t="shared" si="5"/>
        <v/>
      </c>
      <c r="D28" s="186"/>
      <c r="E28" s="202" t="str">
        <f t="shared" si="6"/>
        <v/>
      </c>
      <c r="F28" s="202"/>
      <c r="G28" s="125" t="str">
        <f t="shared" si="7"/>
        <v/>
      </c>
      <c r="H28" s="202" t="str">
        <f t="shared" si="8"/>
        <v/>
      </c>
      <c r="I28" s="202"/>
      <c r="J28" s="202"/>
      <c r="K28" s="202" t="str">
        <f>IF($C28="","",VLOOKUP($AH28,$AI$24:$AO$28,7,FALSE))</f>
        <v/>
      </c>
      <c r="L28" s="202"/>
      <c r="M28" s="203"/>
      <c r="AH28" s="102">
        <v>4</v>
      </c>
      <c r="AI28" s="102" t="str">
        <f>IF(AJ28="","",MAX(AI$24:AI27)+1)</f>
        <v/>
      </c>
      <c r="AJ28" s="102" t="str">
        <f>IF(入力シート!D35=入力シート!$BC$4,入力シート!E35,"")</f>
        <v/>
      </c>
      <c r="AK28" s="102" t="str">
        <f>IF($AJ28="","",IF(入力シート!I35=0,"",入力シート!I35))</f>
        <v/>
      </c>
      <c r="AL28" s="102" t="str">
        <f>IF($AJ28="","",IF(入力シート!P35=0,"",入力シート!P35))</f>
        <v/>
      </c>
      <c r="AM28" s="102" t="str">
        <f>IF($AJ28="","",IF(入力シート!R35=0,"",入力シート!R35))</f>
        <v/>
      </c>
      <c r="AN28" s="102" t="str">
        <f>IF($AJ28="","",IF(入力シート!T35=0,"",入力シート!T35))</f>
        <v/>
      </c>
      <c r="AO28" s="102" t="str">
        <f>IF($AJ28="","",IF(入力シート!Y35=0,"",入力シート!Y35))</f>
        <v/>
      </c>
    </row>
    <row r="29" spans="2:41" ht="17" thickBot="1" x14ac:dyDescent="0.6">
      <c r="B29" s="195"/>
      <c r="C29" s="188" t="str">
        <f t="shared" si="5"/>
        <v/>
      </c>
      <c r="D29" s="189"/>
      <c r="E29" s="200" t="str">
        <f t="shared" si="6"/>
        <v/>
      </c>
      <c r="F29" s="200"/>
      <c r="G29" s="133" t="str">
        <f t="shared" si="7"/>
        <v/>
      </c>
      <c r="H29" s="200" t="str">
        <f t="shared" si="8"/>
        <v/>
      </c>
      <c r="I29" s="200"/>
      <c r="J29" s="200"/>
      <c r="K29" s="200" t="str">
        <f>IF($C29="","",VLOOKUP($AH29,$AI$24:$AO$28,7,FALSE))</f>
        <v/>
      </c>
      <c r="L29" s="200"/>
      <c r="M29" s="201"/>
      <c r="AH29" s="102">
        <v>5</v>
      </c>
    </row>
    <row r="30" spans="2:41" ht="17" thickBot="1" x14ac:dyDescent="0.6"/>
    <row r="31" spans="2:41" ht="18" customHeight="1" x14ac:dyDescent="0.55000000000000004">
      <c r="B31" s="193" t="s">
        <v>168</v>
      </c>
      <c r="C31" s="179" t="s">
        <v>102</v>
      </c>
      <c r="D31" s="180"/>
      <c r="E31" s="120" t="str">
        <f>入力シート!$I$39</f>
        <v>下塗り</v>
      </c>
      <c r="F31" s="180" t="str">
        <f>入力シート!$L$39</f>
        <v>下塗り塗料</v>
      </c>
      <c r="G31" s="180"/>
      <c r="H31" s="120" t="str">
        <f>入力シート!$Q$39</f>
        <v>上塗り</v>
      </c>
      <c r="I31" s="204" t="str">
        <f>入力シート!$T$39</f>
        <v>上塗り塗料</v>
      </c>
      <c r="J31" s="236"/>
      <c r="K31" s="237"/>
      <c r="L31" s="129"/>
      <c r="M31" s="129"/>
      <c r="AI31" s="102">
        <f>MAX(AI32:AI45)</f>
        <v>0</v>
      </c>
    </row>
    <row r="32" spans="2:41" x14ac:dyDescent="0.55000000000000004">
      <c r="B32" s="194"/>
      <c r="C32" s="185" t="str">
        <f>IF($AH32&gt;$AI$31,"",VLOOKUP($AH32,$AI$32:$AN$45,2,FALSE))</f>
        <v/>
      </c>
      <c r="D32" s="186"/>
      <c r="E32" s="105" t="str">
        <f>IF($C32="","",VLOOKUP($AH32,$AI$32:$AN$45,3,FALSE))</f>
        <v/>
      </c>
      <c r="F32" s="214" t="str">
        <f>IF($C32="","",VLOOKUP($AH32,$AI$32:$AN$45,4,FALSE))</f>
        <v/>
      </c>
      <c r="G32" s="214"/>
      <c r="H32" s="105" t="str">
        <f>IF($C32="","",VLOOKUP($AH32,$AI$32:$AN$45,5,FALSE))</f>
        <v/>
      </c>
      <c r="I32" s="206" t="str">
        <f>IF($C32="","",VLOOKUP($AH32,$AI$32:$AN$45,6,FALSE))</f>
        <v/>
      </c>
      <c r="J32" s="232"/>
      <c r="K32" s="233"/>
      <c r="L32" s="129"/>
      <c r="M32" s="129"/>
      <c r="AH32" s="102">
        <v>1</v>
      </c>
      <c r="AI32" s="102" t="str">
        <f>IF(AJ32="","",1)</f>
        <v/>
      </c>
      <c r="AJ32" s="102" t="str">
        <f>IF(入力シート!D40=入力シート!$BC$4,入力シート!E40,"")</f>
        <v/>
      </c>
      <c r="AK32" s="102" t="str">
        <f>IF($AJ32="","",IF(入力シート!I40=0,"",入力シート!I40))</f>
        <v/>
      </c>
      <c r="AL32" s="102" t="str">
        <f>IF($AJ32="","",IF(入力シート!L40=0,"",入力シート!L40))</f>
        <v/>
      </c>
      <c r="AM32" s="102" t="str">
        <f>IF($AJ32="","",IF(入力シート!Q40=0,"",入力シート!Q40))</f>
        <v/>
      </c>
      <c r="AN32" s="102" t="str">
        <f>IF($AJ32="","",IF(入力シート!T40=0,"",CONCATENATE(入力シート!T40,IF(入力シート!Y40="","","："),入力シート!Y40)))</f>
        <v/>
      </c>
    </row>
    <row r="33" spans="2:40" x14ac:dyDescent="0.55000000000000004">
      <c r="B33" s="194"/>
      <c r="C33" s="185" t="str">
        <f t="shared" ref="C33:C45" si="9">IF($AH33&gt;$AI$31,"",VLOOKUP($AH33,$AI$32:$AN$45,2,FALSE))</f>
        <v/>
      </c>
      <c r="D33" s="186"/>
      <c r="E33" s="105" t="str">
        <f t="shared" ref="E33:E45" si="10">IF($C33="","",VLOOKUP($AH33,$AI$32:$AN$45,3,FALSE))</f>
        <v/>
      </c>
      <c r="F33" s="214" t="str">
        <f t="shared" ref="F33:F45" si="11">IF($C33="","",VLOOKUP($AH33,$AI$32:$AN$45,4,FALSE))</f>
        <v/>
      </c>
      <c r="G33" s="214"/>
      <c r="H33" s="105" t="str">
        <f t="shared" ref="H33:I45" si="12">IF($C33="","",VLOOKUP($AH33,$AI$32:$AN$45,5,FALSE))</f>
        <v/>
      </c>
      <c r="I33" s="206" t="str">
        <f t="shared" ref="I33:I44" si="13">IF($C33="","",VLOOKUP($AH33,$AI$32:$AN$45,6,FALSE))</f>
        <v/>
      </c>
      <c r="J33" s="232"/>
      <c r="K33" s="233"/>
      <c r="L33" s="129"/>
      <c r="M33" s="129"/>
      <c r="AH33" s="102">
        <v>2</v>
      </c>
      <c r="AI33" s="102" t="str">
        <f>IF(AJ33="","",MAX(AI$32:AI32)+1)</f>
        <v/>
      </c>
      <c r="AJ33" s="102" t="str">
        <f>IF(入力シート!D41=入力シート!$BC$4,入力シート!E41,"")</f>
        <v/>
      </c>
      <c r="AK33" s="102" t="str">
        <f>IF($AJ33="","",IF(入力シート!I41=0,"",入力シート!I41))</f>
        <v/>
      </c>
      <c r="AL33" s="102" t="str">
        <f>IF($AJ33="","",IF(入力シート!L41=0,"",入力シート!L41))</f>
        <v/>
      </c>
      <c r="AM33" s="102" t="str">
        <f>IF($AJ33="","",IF(入力シート!Q41=0,"",入力シート!Q41))</f>
        <v/>
      </c>
      <c r="AN33" s="102" t="str">
        <f>IF($AJ33="","",IF(入力シート!T41=0,"",CONCATENATE(入力シート!T41,IF(入力シート!Y41="","","："),入力シート!Y41)))</f>
        <v/>
      </c>
    </row>
    <row r="34" spans="2:40" x14ac:dyDescent="0.55000000000000004">
      <c r="B34" s="194"/>
      <c r="C34" s="185" t="str">
        <f t="shared" si="9"/>
        <v/>
      </c>
      <c r="D34" s="186"/>
      <c r="E34" s="105" t="str">
        <f t="shared" si="10"/>
        <v/>
      </c>
      <c r="F34" s="214" t="str">
        <f t="shared" si="11"/>
        <v/>
      </c>
      <c r="G34" s="214"/>
      <c r="H34" s="105" t="str">
        <f t="shared" si="12"/>
        <v/>
      </c>
      <c r="I34" s="206" t="str">
        <f t="shared" si="13"/>
        <v/>
      </c>
      <c r="J34" s="232"/>
      <c r="K34" s="233"/>
      <c r="L34" s="129"/>
      <c r="M34" s="129"/>
      <c r="AH34" s="102">
        <v>3</v>
      </c>
      <c r="AI34" s="102" t="str">
        <f>IF(AJ34="","",MAX(AI$32:AI33)+1)</f>
        <v/>
      </c>
      <c r="AJ34" s="102" t="str">
        <f>IF(入力シート!D42=入力シート!$BC$4,入力シート!E42,"")</f>
        <v/>
      </c>
      <c r="AK34" s="102" t="str">
        <f>IF($AJ34="","",IF(入力シート!I42=0,"",入力シート!I42))</f>
        <v/>
      </c>
      <c r="AL34" s="102" t="str">
        <f>IF($AJ34="","",IF(入力シート!L42=0,"",入力シート!L42))</f>
        <v/>
      </c>
      <c r="AM34" s="102" t="str">
        <f>IF($AJ34="","",IF(入力シート!Q42=0,"",入力シート!Q42))</f>
        <v/>
      </c>
      <c r="AN34" s="102" t="str">
        <f>IF($AJ34="","",IF(入力シート!T42=0,"",CONCATENATE(入力シート!T42,IF(入力シート!Y42="","","："),入力シート!Y42)))</f>
        <v/>
      </c>
    </row>
    <row r="35" spans="2:40" x14ac:dyDescent="0.55000000000000004">
      <c r="B35" s="194"/>
      <c r="C35" s="185" t="str">
        <f t="shared" si="9"/>
        <v/>
      </c>
      <c r="D35" s="186"/>
      <c r="E35" s="105" t="str">
        <f t="shared" si="10"/>
        <v/>
      </c>
      <c r="F35" s="214" t="str">
        <f t="shared" si="11"/>
        <v/>
      </c>
      <c r="G35" s="214"/>
      <c r="H35" s="105" t="str">
        <f t="shared" si="12"/>
        <v/>
      </c>
      <c r="I35" s="206" t="str">
        <f t="shared" si="13"/>
        <v/>
      </c>
      <c r="J35" s="232"/>
      <c r="K35" s="233"/>
      <c r="L35" s="129"/>
      <c r="M35" s="129"/>
      <c r="AH35" s="102">
        <v>4</v>
      </c>
      <c r="AI35" s="102" t="str">
        <f>IF(AJ35="","",MAX(AI$32:AI34)+1)</f>
        <v/>
      </c>
      <c r="AJ35" s="102" t="str">
        <f>IF(入力シート!D43=入力シート!$BC$4,入力シート!E43,"")</f>
        <v/>
      </c>
      <c r="AK35" s="102" t="str">
        <f>IF($AJ35="","",IF(入力シート!I43=0,"",入力シート!I43))</f>
        <v/>
      </c>
      <c r="AL35" s="102" t="str">
        <f>IF($AJ35="","",IF(入力シート!L43=0,"",入力シート!L43))</f>
        <v/>
      </c>
      <c r="AM35" s="102" t="str">
        <f>IF($AJ35="","",IF(入力シート!Q43=0,"",入力シート!Q43))</f>
        <v/>
      </c>
      <c r="AN35" s="102" t="str">
        <f>IF($AJ35="","",IF(入力シート!T43=0,"",CONCATENATE(入力シート!T43,IF(入力シート!Y43="","","："),入力シート!Y43)))</f>
        <v/>
      </c>
    </row>
    <row r="36" spans="2:40" x14ac:dyDescent="0.55000000000000004">
      <c r="B36" s="194"/>
      <c r="C36" s="185" t="str">
        <f t="shared" si="9"/>
        <v/>
      </c>
      <c r="D36" s="186"/>
      <c r="E36" s="105" t="str">
        <f t="shared" si="10"/>
        <v/>
      </c>
      <c r="F36" s="214" t="str">
        <f t="shared" si="11"/>
        <v/>
      </c>
      <c r="G36" s="214"/>
      <c r="H36" s="105" t="str">
        <f t="shared" si="12"/>
        <v/>
      </c>
      <c r="I36" s="206" t="str">
        <f t="shared" si="13"/>
        <v/>
      </c>
      <c r="J36" s="232"/>
      <c r="K36" s="233"/>
      <c r="L36" s="129"/>
      <c r="M36" s="129"/>
      <c r="AH36" s="102">
        <v>5</v>
      </c>
      <c r="AI36" s="102" t="str">
        <f>IF(AJ36="","",MAX(AI$32:AI35)+1)</f>
        <v/>
      </c>
      <c r="AJ36" s="102" t="str">
        <f>IF(入力シート!D44=入力シート!$BC$4,入力シート!E44,"")</f>
        <v/>
      </c>
      <c r="AK36" s="102" t="str">
        <f>IF($AJ36="","",IF(入力シート!I44=0,"",入力シート!I44))</f>
        <v/>
      </c>
      <c r="AL36" s="102" t="str">
        <f>IF($AJ36="","",IF(入力シート!L44=0,"",入力シート!L44))</f>
        <v/>
      </c>
      <c r="AM36" s="102" t="str">
        <f>IF($AJ36="","",IF(入力シート!Q44=0,"",入力シート!Q44))</f>
        <v/>
      </c>
      <c r="AN36" s="102" t="str">
        <f>IF($AJ36="","",IF(入力シート!T44=0,"",CONCATENATE(入力シート!T44,IF(入力シート!Y44="","","："),入力シート!Y44)))</f>
        <v/>
      </c>
    </row>
    <row r="37" spans="2:40" x14ac:dyDescent="0.55000000000000004">
      <c r="B37" s="194"/>
      <c r="C37" s="185" t="str">
        <f t="shared" si="9"/>
        <v/>
      </c>
      <c r="D37" s="186"/>
      <c r="E37" s="105" t="str">
        <f t="shared" si="10"/>
        <v/>
      </c>
      <c r="F37" s="214" t="str">
        <f t="shared" si="11"/>
        <v/>
      </c>
      <c r="G37" s="214"/>
      <c r="H37" s="105" t="str">
        <f t="shared" si="12"/>
        <v/>
      </c>
      <c r="I37" s="206" t="str">
        <f t="shared" si="13"/>
        <v/>
      </c>
      <c r="J37" s="232"/>
      <c r="K37" s="233"/>
      <c r="L37" s="129"/>
      <c r="M37" s="129"/>
      <c r="AH37" s="102">
        <v>6</v>
      </c>
      <c r="AI37" s="102" t="str">
        <f>IF(AJ37="","",MAX(AI$32:AI36)+1)</f>
        <v/>
      </c>
      <c r="AJ37" s="102" t="str">
        <f>IF(入力シート!D45=入力シート!$BC$4,入力シート!E45,"")</f>
        <v/>
      </c>
      <c r="AK37" s="102" t="str">
        <f>IF($AJ37="","",IF(入力シート!I45=0,"",入力シート!I45))</f>
        <v/>
      </c>
      <c r="AL37" s="102" t="str">
        <f>IF($AJ37="","",IF(入力シート!L45=0,"",入力シート!L45))</f>
        <v/>
      </c>
      <c r="AM37" s="102" t="str">
        <f>IF($AJ37="","",IF(入力シート!Q45=0,"",入力シート!Q45))</f>
        <v/>
      </c>
      <c r="AN37" s="102" t="str">
        <f>IF($AJ37="","",IF(入力シート!T45=0,"",CONCATENATE(入力シート!T45,IF(入力シート!Y45="","","："),入力シート!Y45)))</f>
        <v/>
      </c>
    </row>
    <row r="38" spans="2:40" x14ac:dyDescent="0.55000000000000004">
      <c r="B38" s="194"/>
      <c r="C38" s="185" t="str">
        <f t="shared" si="9"/>
        <v/>
      </c>
      <c r="D38" s="186"/>
      <c r="E38" s="105" t="str">
        <f t="shared" si="10"/>
        <v/>
      </c>
      <c r="F38" s="214" t="str">
        <f t="shared" si="11"/>
        <v/>
      </c>
      <c r="G38" s="214"/>
      <c r="H38" s="105" t="str">
        <f t="shared" si="12"/>
        <v/>
      </c>
      <c r="I38" s="206" t="str">
        <f t="shared" si="13"/>
        <v/>
      </c>
      <c r="J38" s="232"/>
      <c r="K38" s="233"/>
      <c r="L38" s="129"/>
      <c r="M38" s="129"/>
      <c r="AH38" s="102">
        <v>7</v>
      </c>
      <c r="AI38" s="102" t="str">
        <f>IF(AJ38="","",MAX(AI$32:AI37)+1)</f>
        <v/>
      </c>
      <c r="AJ38" s="102" t="str">
        <f>IF(入力シート!D46=入力シート!$BC$4,入力シート!E46,"")</f>
        <v/>
      </c>
      <c r="AK38" s="102" t="str">
        <f>IF($AJ38="","",IF(入力シート!I46=0,"",入力シート!I46))</f>
        <v/>
      </c>
      <c r="AL38" s="102" t="str">
        <f>IF($AJ38="","",IF(入力シート!L46=0,"",入力シート!L46))</f>
        <v/>
      </c>
      <c r="AM38" s="102" t="str">
        <f>IF($AJ38="","",IF(入力シート!Q46=0,"",入力シート!Q46))</f>
        <v/>
      </c>
      <c r="AN38" s="102" t="str">
        <f>IF($AJ38="","",IF(入力シート!T46=0,"",CONCATENATE(入力シート!T46,IF(入力シート!Y46="","","："),入力シート!Y46)))</f>
        <v/>
      </c>
    </row>
    <row r="39" spans="2:40" x14ac:dyDescent="0.55000000000000004">
      <c r="B39" s="194"/>
      <c r="C39" s="185" t="str">
        <f t="shared" si="9"/>
        <v/>
      </c>
      <c r="D39" s="186"/>
      <c r="E39" s="105" t="str">
        <f t="shared" si="10"/>
        <v/>
      </c>
      <c r="F39" s="214" t="str">
        <f t="shared" si="11"/>
        <v/>
      </c>
      <c r="G39" s="214"/>
      <c r="H39" s="105" t="str">
        <f t="shared" si="12"/>
        <v/>
      </c>
      <c r="I39" s="206" t="str">
        <f t="shared" si="13"/>
        <v/>
      </c>
      <c r="J39" s="232"/>
      <c r="K39" s="233"/>
      <c r="L39" s="129"/>
      <c r="M39" s="129"/>
      <c r="AH39" s="102">
        <v>8</v>
      </c>
      <c r="AI39" s="102" t="str">
        <f>IF(AJ39="","",MAX(AI$32:AI38)+1)</f>
        <v/>
      </c>
      <c r="AJ39" s="102" t="str">
        <f>IF(入力シート!D47=入力シート!$BC$4,入力シート!E47,"")</f>
        <v/>
      </c>
      <c r="AK39" s="102" t="str">
        <f>IF($AJ39="","",IF(入力シート!I47=0,"",入力シート!I47))</f>
        <v/>
      </c>
      <c r="AL39" s="102" t="str">
        <f>IF($AJ39="","",IF(入力シート!L47=0,"",入力シート!L47))</f>
        <v/>
      </c>
      <c r="AM39" s="102" t="str">
        <f>IF($AJ39="","",IF(入力シート!Q47=0,"",入力シート!Q47))</f>
        <v/>
      </c>
      <c r="AN39" s="102" t="str">
        <f>IF($AJ39="","",IF(入力シート!T47=0,"",CONCATENATE(入力シート!T47,IF(入力シート!Y47="","","："),入力シート!Y47)))</f>
        <v/>
      </c>
    </row>
    <row r="40" spans="2:40" x14ac:dyDescent="0.55000000000000004">
      <c r="B40" s="194"/>
      <c r="C40" s="185" t="str">
        <f t="shared" si="9"/>
        <v/>
      </c>
      <c r="D40" s="186"/>
      <c r="E40" s="105" t="str">
        <f t="shared" si="10"/>
        <v/>
      </c>
      <c r="F40" s="214" t="str">
        <f t="shared" si="11"/>
        <v/>
      </c>
      <c r="G40" s="214"/>
      <c r="H40" s="105" t="str">
        <f t="shared" si="12"/>
        <v/>
      </c>
      <c r="I40" s="206" t="str">
        <f t="shared" si="13"/>
        <v/>
      </c>
      <c r="J40" s="232"/>
      <c r="K40" s="233"/>
      <c r="L40" s="129"/>
      <c r="M40" s="129"/>
      <c r="AH40" s="102">
        <v>9</v>
      </c>
      <c r="AI40" s="102" t="str">
        <f>IF(AJ40="","",MAX(AI$32:AI39)+1)</f>
        <v/>
      </c>
      <c r="AJ40" s="102" t="str">
        <f>IF(入力シート!D48=入力シート!$BC$4,入力シート!E48,"")</f>
        <v/>
      </c>
      <c r="AK40" s="102" t="str">
        <f>IF($AJ40="","",IF(入力シート!I48=0,"",入力シート!I48))</f>
        <v/>
      </c>
      <c r="AL40" s="102" t="str">
        <f>IF($AJ40="","",IF(入力シート!L48=0,"",入力シート!L48))</f>
        <v/>
      </c>
      <c r="AM40" s="102" t="str">
        <f>IF($AJ40="","",IF(入力シート!Q48=0,"",入力シート!Q48))</f>
        <v/>
      </c>
      <c r="AN40" s="102" t="str">
        <f>IF($AJ40="","",IF(入力シート!T48=0,"",CONCATENATE(入力シート!T48,IF(入力シート!Y48="","","："),入力シート!Y48)))</f>
        <v/>
      </c>
    </row>
    <row r="41" spans="2:40" x14ac:dyDescent="0.55000000000000004">
      <c r="B41" s="194"/>
      <c r="C41" s="185" t="str">
        <f t="shared" si="9"/>
        <v/>
      </c>
      <c r="D41" s="186"/>
      <c r="E41" s="105" t="str">
        <f t="shared" si="10"/>
        <v/>
      </c>
      <c r="F41" s="214" t="str">
        <f t="shared" si="11"/>
        <v/>
      </c>
      <c r="G41" s="214"/>
      <c r="H41" s="105" t="str">
        <f t="shared" si="12"/>
        <v/>
      </c>
      <c r="I41" s="206" t="str">
        <f t="shared" si="13"/>
        <v/>
      </c>
      <c r="J41" s="232"/>
      <c r="K41" s="233"/>
      <c r="L41" s="129"/>
      <c r="M41" s="129"/>
      <c r="AH41" s="102">
        <v>10</v>
      </c>
      <c r="AI41" s="102" t="str">
        <f>IF(AJ41="","",MAX(AI$32:AI40)+1)</f>
        <v/>
      </c>
      <c r="AJ41" s="102" t="str">
        <f>IF(入力シート!D49=入力シート!$BC$4,入力シート!E49,"")</f>
        <v/>
      </c>
      <c r="AK41" s="102" t="str">
        <f>IF($AJ41="","",IF(入力シート!I49=0,"",入力シート!I49))</f>
        <v/>
      </c>
      <c r="AL41" s="102" t="str">
        <f>IF($AJ41="","",IF(入力シート!L49=0,"",入力シート!L49))</f>
        <v/>
      </c>
      <c r="AM41" s="102" t="str">
        <f>IF($AJ41="","",IF(入力シート!Q49=0,"",入力シート!Q49))</f>
        <v/>
      </c>
      <c r="AN41" s="102" t="str">
        <f>IF($AJ41="","",IF(入力シート!T49=0,"",CONCATENATE(入力シート!T49,IF(入力シート!Y49="","","："),入力シート!Y49)))</f>
        <v/>
      </c>
    </row>
    <row r="42" spans="2:40" x14ac:dyDescent="0.55000000000000004">
      <c r="B42" s="194"/>
      <c r="C42" s="185" t="str">
        <f t="shared" si="9"/>
        <v/>
      </c>
      <c r="D42" s="186"/>
      <c r="E42" s="105" t="str">
        <f t="shared" si="10"/>
        <v/>
      </c>
      <c r="F42" s="214" t="str">
        <f t="shared" si="11"/>
        <v/>
      </c>
      <c r="G42" s="214"/>
      <c r="H42" s="105" t="str">
        <f t="shared" si="12"/>
        <v/>
      </c>
      <c r="I42" s="206" t="str">
        <f t="shared" si="13"/>
        <v/>
      </c>
      <c r="J42" s="232"/>
      <c r="K42" s="233"/>
      <c r="L42" s="129"/>
      <c r="M42" s="129"/>
      <c r="AH42" s="102">
        <v>11</v>
      </c>
      <c r="AI42" s="102" t="str">
        <f>IF(AJ42="","",MAX(AI$32:AI41)+1)</f>
        <v/>
      </c>
      <c r="AJ42" s="102" t="str">
        <f>IF(入力シート!D50=入力シート!$BC$4,入力シート!E50,"")</f>
        <v/>
      </c>
      <c r="AK42" s="102" t="str">
        <f>IF($AJ42="","",IF(入力シート!I50=0,"",入力シート!I50))</f>
        <v/>
      </c>
      <c r="AL42" s="102" t="str">
        <f>IF($AJ42="","",IF(入力シート!L50=0,"",入力シート!L50))</f>
        <v/>
      </c>
      <c r="AM42" s="102" t="str">
        <f>IF($AJ42="","",IF(入力シート!Q50=0,"",入力シート!Q50))</f>
        <v/>
      </c>
      <c r="AN42" s="102" t="str">
        <f>IF($AJ42="","",IF(入力シート!T50=0,"",CONCATENATE(入力シート!T50,IF(入力シート!Y50="","","："),入力シート!Y50)))</f>
        <v/>
      </c>
    </row>
    <row r="43" spans="2:40" x14ac:dyDescent="0.55000000000000004">
      <c r="B43" s="194"/>
      <c r="C43" s="185" t="str">
        <f t="shared" si="9"/>
        <v/>
      </c>
      <c r="D43" s="186"/>
      <c r="E43" s="105" t="str">
        <f t="shared" si="10"/>
        <v/>
      </c>
      <c r="F43" s="214" t="str">
        <f t="shared" si="11"/>
        <v/>
      </c>
      <c r="G43" s="214"/>
      <c r="H43" s="105" t="str">
        <f t="shared" si="12"/>
        <v/>
      </c>
      <c r="I43" s="206" t="str">
        <f t="shared" si="13"/>
        <v/>
      </c>
      <c r="J43" s="232"/>
      <c r="K43" s="233"/>
      <c r="L43" s="129"/>
      <c r="M43" s="129"/>
      <c r="AH43" s="102">
        <v>12</v>
      </c>
      <c r="AI43" s="102" t="str">
        <f>IF(AJ43="","",MAX(AI$32:AI42)+1)</f>
        <v/>
      </c>
      <c r="AJ43" s="102" t="str">
        <f>IF(入力シート!D51=入力シート!$BC$4,入力シート!E51,"")</f>
        <v/>
      </c>
      <c r="AK43" s="102" t="str">
        <f>IF($AJ43="","",IF(入力シート!I51=0,"",入力シート!I51))</f>
        <v/>
      </c>
      <c r="AL43" s="102" t="str">
        <f>IF($AJ43="","",IF(入力シート!L51=0,"",入力シート!L51))</f>
        <v/>
      </c>
      <c r="AM43" s="102" t="str">
        <f>IF($AJ43="","",IF(入力シート!Q51=0,"",入力シート!Q51))</f>
        <v/>
      </c>
      <c r="AN43" s="102" t="str">
        <f>IF($AJ43="","",IF(入力シート!T51=0,"",CONCATENATE(入力シート!T51,IF(入力シート!Y51="","","："),入力シート!Y51)))</f>
        <v/>
      </c>
    </row>
    <row r="44" spans="2:40" ht="17" thickBot="1" x14ac:dyDescent="0.6">
      <c r="B44" s="195"/>
      <c r="C44" s="188" t="str">
        <f t="shared" si="9"/>
        <v/>
      </c>
      <c r="D44" s="189"/>
      <c r="E44" s="107" t="str">
        <f t="shared" si="10"/>
        <v/>
      </c>
      <c r="F44" s="216" t="str">
        <f t="shared" si="11"/>
        <v/>
      </c>
      <c r="G44" s="216"/>
      <c r="H44" s="107" t="str">
        <f t="shared" si="12"/>
        <v/>
      </c>
      <c r="I44" s="208" t="str">
        <f t="shared" si="13"/>
        <v/>
      </c>
      <c r="J44" s="234"/>
      <c r="K44" s="235"/>
      <c r="L44" s="129"/>
      <c r="M44" s="129"/>
      <c r="AH44" s="102">
        <v>13</v>
      </c>
      <c r="AI44" s="102" t="str">
        <f>IF(AJ44="","",MAX(AI$32:AI43)+1)</f>
        <v/>
      </c>
      <c r="AJ44" s="102" t="str">
        <f>IF(入力シート!D52=入力シート!$BC$4,入力シート!E52,"")</f>
        <v/>
      </c>
      <c r="AK44" s="102" t="str">
        <f>IF($AJ44="","",IF(入力シート!I52=0,"",入力シート!I52))</f>
        <v/>
      </c>
      <c r="AL44" s="102" t="str">
        <f>IF($AJ44="","",IF(入力シート!L52=0,"",入力シート!L52))</f>
        <v/>
      </c>
      <c r="AM44" s="102" t="str">
        <f>IF($AJ44="","",IF(入力シート!Q52=0,"",入力シート!Q52))</f>
        <v/>
      </c>
      <c r="AN44" s="102" t="str">
        <f>IF($AJ44="","",IF(入力シート!T52=0,"",CONCATENATE(入力シート!T52,IF(入力シート!Y52="","","："),入力シート!Y52)))</f>
        <v/>
      </c>
    </row>
    <row r="45" spans="2:40" ht="17" thickBot="1" x14ac:dyDescent="0.6">
      <c r="C45" s="192" t="str">
        <f t="shared" si="9"/>
        <v/>
      </c>
      <c r="D45" s="192"/>
      <c r="E45" s="117" t="str">
        <f t="shared" si="10"/>
        <v/>
      </c>
      <c r="F45" s="191" t="str">
        <f t="shared" si="11"/>
        <v/>
      </c>
      <c r="G45" s="191"/>
      <c r="H45" s="191"/>
      <c r="I45" s="117" t="str">
        <f t="shared" si="12"/>
        <v/>
      </c>
      <c r="J45" s="191" t="str">
        <f t="shared" ref="J45" si="14">IF($C45="","",VLOOKUP($AH45,$AI$32:$AN$45,6,FALSE))</f>
        <v/>
      </c>
      <c r="K45" s="191"/>
      <c r="L45" s="191"/>
      <c r="AH45" s="102">
        <v>14</v>
      </c>
      <c r="AI45" s="102" t="str">
        <f>IF(AJ45="","",MAX(AI$32:AI44)+1)</f>
        <v/>
      </c>
      <c r="AJ45" s="102" t="str">
        <f>IF(入力シート!D53=入力シート!$BC$4,入力シート!E53,"")</f>
        <v/>
      </c>
      <c r="AK45" s="102" t="str">
        <f>IF($AJ45="","",IF(入力シート!I53=0,"",入力シート!I53))</f>
        <v/>
      </c>
      <c r="AL45" s="102" t="str">
        <f>IF($AJ45="","",IF(入力シート!L53=0,"",入力シート!L53))</f>
        <v/>
      </c>
      <c r="AM45" s="102" t="str">
        <f>IF($AJ45="","",IF(入力シート!Q53=0,"",入力シート!Q53))</f>
        <v/>
      </c>
      <c r="AN45" s="102" t="str">
        <f>IF($AJ45="","",IF(入力シート!T53=0,"",CONCATENATE(入力シート!T53,IF(入力シート!Y53="","","："),入力シート!Y53)))</f>
        <v/>
      </c>
    </row>
    <row r="46" spans="2:40" x14ac:dyDescent="0.55000000000000004">
      <c r="B46" s="182" t="s">
        <v>172</v>
      </c>
      <c r="C46" s="179" t="s">
        <v>76</v>
      </c>
      <c r="D46" s="180"/>
      <c r="E46" s="180"/>
      <c r="F46" s="181"/>
      <c r="AI46" s="102">
        <f>MAX(AI47:AI49)</f>
        <v>0</v>
      </c>
    </row>
    <row r="47" spans="2:40" x14ac:dyDescent="0.55000000000000004">
      <c r="B47" s="183"/>
      <c r="C47" s="185" t="str">
        <f>IF(AH47&gt;$AI$46,"",VLOOKUP(AH47,$AI$47:$AJ$49,2,FALSE))</f>
        <v/>
      </c>
      <c r="D47" s="186"/>
      <c r="E47" s="186"/>
      <c r="F47" s="187"/>
      <c r="AH47" s="102">
        <v>1</v>
      </c>
      <c r="AI47" s="102" t="str">
        <f>IF(AJ47="","",1)</f>
        <v/>
      </c>
      <c r="AJ47" s="102" t="str">
        <f>IF(入力シート!D58=入力シート!$BC$4,入力シート!E58,"")</f>
        <v/>
      </c>
    </row>
    <row r="48" spans="2:40" x14ac:dyDescent="0.55000000000000004">
      <c r="B48" s="183"/>
      <c r="C48" s="185" t="str">
        <f t="shared" ref="C48:C49" si="15">IF(AH48&gt;$AI$46,"",VLOOKUP(AH48,$AI$47:$AJ$49,2,FALSE))</f>
        <v/>
      </c>
      <c r="D48" s="186"/>
      <c r="E48" s="186"/>
      <c r="F48" s="187"/>
      <c r="AH48" s="102">
        <v>2</v>
      </c>
      <c r="AI48" s="102" t="str">
        <f>IF(AJ48="","",MAX(AI$47:AI47)+1)</f>
        <v/>
      </c>
      <c r="AJ48" s="102" t="str">
        <f>IF(入力シート!D59=入力シート!$BC$4,入力シート!E59,"")</f>
        <v/>
      </c>
    </row>
    <row r="49" spans="2:36" x14ac:dyDescent="0.55000000000000004">
      <c r="B49" s="183"/>
      <c r="C49" s="185" t="str">
        <f t="shared" si="15"/>
        <v/>
      </c>
      <c r="D49" s="186"/>
      <c r="E49" s="186"/>
      <c r="F49" s="187"/>
      <c r="AH49" s="102">
        <v>3</v>
      </c>
      <c r="AI49" s="102" t="str">
        <f>IF(AJ49="","",MAX(AI$47:AI48)+1)</f>
        <v/>
      </c>
      <c r="AJ49" s="102" t="str">
        <f>IF(入力シート!D60=入力シート!$BC$4,入力シート!E60,"")</f>
        <v/>
      </c>
    </row>
    <row r="50" spans="2:36" ht="17" thickBot="1" x14ac:dyDescent="0.6">
      <c r="B50" s="184"/>
      <c r="C50" s="188"/>
      <c r="D50" s="189"/>
      <c r="E50" s="189"/>
      <c r="F50" s="190"/>
    </row>
  </sheetData>
  <sheetProtection algorithmName="SHA-512" hashValue="+czXC5tficM7XbzlOqxJ9Nkh6YFyKR/5z4yp1+axgv+uIIUt2xgb3FH3xpsZghOQjd57PPFGNuYiach4NIpF+g==" saltValue="7Hqw2K7uaGY4L7PQiL6r9w==" spinCount="100000" sheet="1" objects="1" scenarios="1"/>
  <mergeCells count="125">
    <mergeCell ref="I36:K36"/>
    <mergeCell ref="I37:K37"/>
    <mergeCell ref="I38:K38"/>
    <mergeCell ref="I39:K39"/>
    <mergeCell ref="I40:K40"/>
    <mergeCell ref="I41:K41"/>
    <mergeCell ref="I42:K42"/>
    <mergeCell ref="I43:K43"/>
    <mergeCell ref="I44:K44"/>
    <mergeCell ref="H26:J26"/>
    <mergeCell ref="H27:J27"/>
    <mergeCell ref="H28:J28"/>
    <mergeCell ref="H29:J29"/>
    <mergeCell ref="F31:G31"/>
    <mergeCell ref="F32:G32"/>
    <mergeCell ref="F33:G33"/>
    <mergeCell ref="F34:G34"/>
    <mergeCell ref="F35:G35"/>
    <mergeCell ref="E26:F26"/>
    <mergeCell ref="E27:F27"/>
    <mergeCell ref="E28:F28"/>
    <mergeCell ref="E29:F29"/>
    <mergeCell ref="I31:K31"/>
    <mergeCell ref="I32:K32"/>
    <mergeCell ref="I33:K33"/>
    <mergeCell ref="I34:K34"/>
    <mergeCell ref="K26:M26"/>
    <mergeCell ref="K27:M27"/>
    <mergeCell ref="K28:M28"/>
    <mergeCell ref="K29:M29"/>
    <mergeCell ref="I35:K35"/>
    <mergeCell ref="A1:M1"/>
    <mergeCell ref="B3:C3"/>
    <mergeCell ref="D3:G3"/>
    <mergeCell ref="J3:M3"/>
    <mergeCell ref="B4:C4"/>
    <mergeCell ref="D4:G4"/>
    <mergeCell ref="I4:I5"/>
    <mergeCell ref="J4:M4"/>
    <mergeCell ref="B5:C5"/>
    <mergeCell ref="D5:G5"/>
    <mergeCell ref="J5:M5"/>
    <mergeCell ref="B8:B11"/>
    <mergeCell ref="C13:D13"/>
    <mergeCell ref="E13:G13"/>
    <mergeCell ref="B13:B20"/>
    <mergeCell ref="J45:L45"/>
    <mergeCell ref="C38:D38"/>
    <mergeCell ref="C39:D39"/>
    <mergeCell ref="C40:D40"/>
    <mergeCell ref="C36:D36"/>
    <mergeCell ref="C37:D37"/>
    <mergeCell ref="C26:D26"/>
    <mergeCell ref="C27:D27"/>
    <mergeCell ref="C8:D8"/>
    <mergeCell ref="C9:D9"/>
    <mergeCell ref="C10:D10"/>
    <mergeCell ref="C11:D11"/>
    <mergeCell ref="C16:D16"/>
    <mergeCell ref="C14:D14"/>
    <mergeCell ref="C15:D15"/>
    <mergeCell ref="E9:G9"/>
    <mergeCell ref="E10:G10"/>
    <mergeCell ref="E11:G11"/>
    <mergeCell ref="E8:G8"/>
    <mergeCell ref="C17:D17"/>
    <mergeCell ref="C18:D18"/>
    <mergeCell ref="C19:D19"/>
    <mergeCell ref="C20:D20"/>
    <mergeCell ref="H16:J16"/>
    <mergeCell ref="H17:J17"/>
    <mergeCell ref="H18:J18"/>
    <mergeCell ref="H19:J19"/>
    <mergeCell ref="H20:J20"/>
    <mergeCell ref="K16:M16"/>
    <mergeCell ref="K17:M17"/>
    <mergeCell ref="K18:M18"/>
    <mergeCell ref="K19:M19"/>
    <mergeCell ref="E16:F16"/>
    <mergeCell ref="E17:F17"/>
    <mergeCell ref="E18:F18"/>
    <mergeCell ref="E19:F19"/>
    <mergeCell ref="E20:F20"/>
    <mergeCell ref="E22:G22"/>
    <mergeCell ref="K20:M20"/>
    <mergeCell ref="E24:F24"/>
    <mergeCell ref="E25:F25"/>
    <mergeCell ref="H24:J24"/>
    <mergeCell ref="H25:J25"/>
    <mergeCell ref="K24:M24"/>
    <mergeCell ref="K25:M25"/>
    <mergeCell ref="C25:D25"/>
    <mergeCell ref="B22:B29"/>
    <mergeCell ref="C31:D31"/>
    <mergeCell ref="C32:D32"/>
    <mergeCell ref="C33:D33"/>
    <mergeCell ref="C34:D34"/>
    <mergeCell ref="C35:D35"/>
    <mergeCell ref="C28:D28"/>
    <mergeCell ref="C23:D23"/>
    <mergeCell ref="C24:D24"/>
    <mergeCell ref="C29:D29"/>
    <mergeCell ref="C22:D22"/>
    <mergeCell ref="C46:F46"/>
    <mergeCell ref="B46:B50"/>
    <mergeCell ref="C47:F47"/>
    <mergeCell ref="C48:F48"/>
    <mergeCell ref="C49:F49"/>
    <mergeCell ref="C50:F50"/>
    <mergeCell ref="C41:D41"/>
    <mergeCell ref="C42:D42"/>
    <mergeCell ref="C43:D43"/>
    <mergeCell ref="F45:H45"/>
    <mergeCell ref="C45:D45"/>
    <mergeCell ref="B31:B44"/>
    <mergeCell ref="C44:D44"/>
    <mergeCell ref="F37:G37"/>
    <mergeCell ref="F38:G38"/>
    <mergeCell ref="F39:G39"/>
    <mergeCell ref="F40:G40"/>
    <mergeCell ref="F41:G41"/>
    <mergeCell ref="F42:G42"/>
    <mergeCell ref="F43:G43"/>
    <mergeCell ref="F44:G44"/>
    <mergeCell ref="F36:G36"/>
  </mergeCells>
  <phoneticPr fontId="1"/>
  <printOptions horizontalCentered="1"/>
  <pageMargins left="0.31496062992125984" right="0.31496062992125984" top="0.35433070866141736" bottom="0.35433070866141736"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A0FCA-20CD-415D-BBEE-5B2AAE87DDF8}">
  <sheetPr>
    <pageSetUpPr fitToPage="1"/>
  </sheetPr>
  <dimension ref="A1:AI48"/>
  <sheetViews>
    <sheetView showGridLines="0" view="pageBreakPreview" topLeftCell="B2" zoomScale="80" zoomScaleNormal="100" zoomScaleSheetLayoutView="80" workbookViewId="0">
      <selection activeCell="E2" sqref="E2:X2"/>
    </sheetView>
  </sheetViews>
  <sheetFormatPr defaultColWidth="8.83203125" defaultRowHeight="18" x14ac:dyDescent="0.55000000000000004"/>
  <cols>
    <col min="1" max="1" width="3.58203125" style="1" hidden="1" customWidth="1"/>
    <col min="2" max="2" width="21.83203125" style="1" customWidth="1"/>
    <col min="3" max="30" width="6" style="1" customWidth="1"/>
    <col min="31" max="16384" width="8.83203125" style="1"/>
  </cols>
  <sheetData>
    <row r="1" spans="1:35" hidden="1" x14ac:dyDescent="0.55000000000000004">
      <c r="H1" s="1">
        <v>1</v>
      </c>
      <c r="K1" s="1">
        <v>2</v>
      </c>
      <c r="N1" s="1">
        <v>3</v>
      </c>
      <c r="Q1" s="1">
        <v>4</v>
      </c>
      <c r="T1" s="1">
        <v>5</v>
      </c>
      <c r="W1" s="1">
        <v>6</v>
      </c>
      <c r="Z1" s="1">
        <v>7</v>
      </c>
    </row>
    <row r="2" spans="1:35" ht="22.5" x14ac:dyDescent="0.55000000000000004">
      <c r="B2" s="2"/>
      <c r="E2" s="240" t="s">
        <v>158</v>
      </c>
      <c r="F2" s="240"/>
      <c r="G2" s="240"/>
      <c r="H2" s="240"/>
      <c r="I2" s="240"/>
      <c r="J2" s="240"/>
      <c r="K2" s="240"/>
      <c r="L2" s="240"/>
      <c r="M2" s="240"/>
      <c r="N2" s="240"/>
      <c r="O2" s="240"/>
      <c r="P2" s="240"/>
      <c r="Q2" s="240"/>
      <c r="R2" s="240"/>
      <c r="S2" s="240"/>
      <c r="T2" s="240"/>
      <c r="U2" s="240"/>
      <c r="V2" s="240"/>
      <c r="W2" s="240"/>
      <c r="X2" s="240"/>
      <c r="Z2" s="3" t="s">
        <v>173</v>
      </c>
      <c r="AA2" s="242" t="str">
        <f>工事基本情報!$D$2</f>
        <v>　様</v>
      </c>
      <c r="AB2" s="242"/>
      <c r="AC2" s="242"/>
      <c r="AD2" s="242"/>
    </row>
    <row r="3" spans="1:35" x14ac:dyDescent="0.55000000000000004">
      <c r="B3" s="1" t="s">
        <v>21</v>
      </c>
      <c r="G3" s="1" t="s">
        <v>79</v>
      </c>
      <c r="AB3" s="241">
        <f ca="1">NOW()</f>
        <v>45012.631268055557</v>
      </c>
      <c r="AC3" s="241"/>
      <c r="AD3" s="241"/>
    </row>
    <row r="4" spans="1:35" x14ac:dyDescent="0.55000000000000004">
      <c r="B4" s="238"/>
      <c r="C4" s="239" t="s">
        <v>0</v>
      </c>
      <c r="D4" s="239"/>
      <c r="E4" s="239" t="s">
        <v>11</v>
      </c>
      <c r="F4" s="239"/>
      <c r="G4" s="239"/>
      <c r="H4" s="239" t="str">
        <f>VLOOKUP(ﾜｰｸｼｰﾄ1!$N$34,ﾜｰｸｼｰﾄ1!$N$2:$U$11,H$1+1,FALSE)</f>
        <v>　</v>
      </c>
      <c r="I4" s="239"/>
      <c r="J4" s="239"/>
      <c r="K4" s="239" t="str">
        <f>VLOOKUP(ﾜｰｸｼｰﾄ1!$N$34,ﾜｰｸｼｰﾄ1!$N$2:$U$11,K$1+1,FALSE)</f>
        <v>　</v>
      </c>
      <c r="L4" s="239"/>
      <c r="M4" s="239"/>
      <c r="N4" s="239" t="str">
        <f>VLOOKUP(ﾜｰｸｼｰﾄ1!$N$34,ﾜｰｸｼｰﾄ1!$N$2:$U$11,N$1+1,FALSE)</f>
        <v>　</v>
      </c>
      <c r="O4" s="239"/>
      <c r="P4" s="239"/>
      <c r="Q4" s="239" t="str">
        <f>VLOOKUP(ﾜｰｸｼｰﾄ1!$N$34,ﾜｰｸｼｰﾄ1!$N$2:$U$11,Q$1+1,FALSE)</f>
        <v>　</v>
      </c>
      <c r="R4" s="239"/>
      <c r="S4" s="239"/>
      <c r="T4" s="239" t="str">
        <f>VLOOKUP(ﾜｰｸｼｰﾄ1!$N$34,ﾜｰｸｼｰﾄ1!$N$2:$U$11,T$1+1,FALSE)</f>
        <v>　</v>
      </c>
      <c r="U4" s="239"/>
      <c r="V4" s="239"/>
      <c r="W4" s="239" t="str">
        <f>VLOOKUP(ﾜｰｸｼｰﾄ1!$N$34,ﾜｰｸｼｰﾄ1!$N$2:$U$11,W$1+1,FALSE)</f>
        <v>　</v>
      </c>
      <c r="X4" s="239"/>
      <c r="Y4" s="239"/>
      <c r="Z4" s="239" t="str">
        <f>VLOOKUP(ﾜｰｸｼｰﾄ1!$N$34,ﾜｰｸｼｰﾄ1!$N$2:$U$11,Z$1+1,FALSE)</f>
        <v>　</v>
      </c>
      <c r="AA4" s="239"/>
      <c r="AB4" s="239"/>
      <c r="AC4" s="239" t="s">
        <v>16</v>
      </c>
      <c r="AD4" s="239"/>
    </row>
    <row r="5" spans="1:35" x14ac:dyDescent="0.55000000000000004">
      <c r="B5" s="238"/>
      <c r="C5" s="238" t="s">
        <v>9</v>
      </c>
      <c r="D5" s="238" t="s">
        <v>10</v>
      </c>
      <c r="E5" s="238" t="str">
        <f>IF(E4="　","","作業中")</f>
        <v>作業中</v>
      </c>
      <c r="F5" s="238" t="str">
        <f>IF(E5="","","作業完了")</f>
        <v>作業完了</v>
      </c>
      <c r="G5" s="238"/>
      <c r="H5" s="238" t="str">
        <f t="shared" ref="H5" si="0">IF(H4="　","","作業中")</f>
        <v/>
      </c>
      <c r="I5" s="238" t="str">
        <f t="shared" ref="I5" si="1">IF(H5="","","作業完了")</f>
        <v/>
      </c>
      <c r="J5" s="238"/>
      <c r="K5" s="238" t="str">
        <f t="shared" ref="K5" si="2">IF(K4="　","","作業中")</f>
        <v/>
      </c>
      <c r="L5" s="238" t="str">
        <f t="shared" ref="L5" si="3">IF(K5="","","作業完了")</f>
        <v/>
      </c>
      <c r="M5" s="238"/>
      <c r="N5" s="238" t="str">
        <f t="shared" ref="N5" si="4">IF(N4="　","","作業中")</f>
        <v/>
      </c>
      <c r="O5" s="238" t="str">
        <f t="shared" ref="O5" si="5">IF(N5="","","作業完了")</f>
        <v/>
      </c>
      <c r="P5" s="238"/>
      <c r="Q5" s="238" t="str">
        <f t="shared" ref="Q5" si="6">IF(Q4="　","","作業中")</f>
        <v/>
      </c>
      <c r="R5" s="238" t="str">
        <f t="shared" ref="R5" si="7">IF(Q5="","","作業完了")</f>
        <v/>
      </c>
      <c r="S5" s="238"/>
      <c r="T5" s="238" t="str">
        <f t="shared" ref="T5" si="8">IF(T4="　","","作業中")</f>
        <v/>
      </c>
      <c r="U5" s="238" t="str">
        <f t="shared" ref="U5" si="9">IF(T5="","","作業完了")</f>
        <v/>
      </c>
      <c r="V5" s="238"/>
      <c r="W5" s="238" t="str">
        <f t="shared" ref="W5" si="10">IF(W4="　","","作業中")</f>
        <v/>
      </c>
      <c r="X5" s="238" t="str">
        <f t="shared" ref="X5" si="11">IF(W5="","","作業完了")</f>
        <v/>
      </c>
      <c r="Y5" s="238"/>
      <c r="Z5" s="238" t="str">
        <f t="shared" ref="Z5" si="12">IF(Z4="　","","作業中")</f>
        <v/>
      </c>
      <c r="AA5" s="238" t="str">
        <f t="shared" ref="AA5" si="13">IF(Z5="","","作業完了")</f>
        <v/>
      </c>
      <c r="AB5" s="238"/>
      <c r="AC5" s="238" t="s">
        <v>9</v>
      </c>
      <c r="AD5" s="238" t="s">
        <v>10</v>
      </c>
    </row>
    <row r="6" spans="1:35" x14ac:dyDescent="0.55000000000000004">
      <c r="B6" s="238"/>
      <c r="C6" s="238"/>
      <c r="D6" s="238"/>
      <c r="E6" s="238"/>
      <c r="F6" s="4" t="str">
        <f>IF(E5="","","アウト")</f>
        <v>アウト</v>
      </c>
      <c r="G6" s="4" t="str">
        <f>IF(E5="","","アップ")</f>
        <v>アップ</v>
      </c>
      <c r="H6" s="238"/>
      <c r="I6" s="4" t="str">
        <f t="shared" ref="I6" si="14">IF(H5="","","アウト")</f>
        <v/>
      </c>
      <c r="J6" s="4" t="str">
        <f t="shared" ref="J6" si="15">IF(H5="","","アップ")</f>
        <v/>
      </c>
      <c r="K6" s="238"/>
      <c r="L6" s="4" t="str">
        <f t="shared" ref="L6" si="16">IF(K5="","","アウト")</f>
        <v/>
      </c>
      <c r="M6" s="4" t="str">
        <f t="shared" ref="M6" si="17">IF(K5="","","アップ")</f>
        <v/>
      </c>
      <c r="N6" s="238"/>
      <c r="O6" s="4" t="str">
        <f t="shared" ref="O6" si="18">IF(N5="","","アウト")</f>
        <v/>
      </c>
      <c r="P6" s="4" t="str">
        <f t="shared" ref="P6" si="19">IF(N5="","","アップ")</f>
        <v/>
      </c>
      <c r="Q6" s="238"/>
      <c r="R6" s="4" t="str">
        <f t="shared" ref="R6" si="20">IF(Q5="","","アウト")</f>
        <v/>
      </c>
      <c r="S6" s="4" t="str">
        <f t="shared" ref="S6" si="21">IF(Q5="","","アップ")</f>
        <v/>
      </c>
      <c r="T6" s="238"/>
      <c r="U6" s="4" t="str">
        <f t="shared" ref="U6" si="22">IF(T5="","","アウト")</f>
        <v/>
      </c>
      <c r="V6" s="4" t="str">
        <f t="shared" ref="V6" si="23">IF(T5="","","アップ")</f>
        <v/>
      </c>
      <c r="W6" s="238"/>
      <c r="X6" s="4" t="str">
        <f t="shared" ref="X6" si="24">IF(W5="","","アウト")</f>
        <v/>
      </c>
      <c r="Y6" s="4" t="str">
        <f t="shared" ref="Y6" si="25">IF(W5="","","アップ")</f>
        <v/>
      </c>
      <c r="Z6" s="238"/>
      <c r="AA6" s="4" t="str">
        <f t="shared" ref="AA6" si="26">IF(Z5="","","アウト")</f>
        <v/>
      </c>
      <c r="AB6" s="4" t="str">
        <f t="shared" ref="AB6" si="27">IF(Z5="","","アップ")</f>
        <v/>
      </c>
      <c r="AC6" s="238"/>
      <c r="AD6" s="238"/>
    </row>
    <row r="7" spans="1:35" x14ac:dyDescent="0.55000000000000004">
      <c r="B7" s="77" t="s">
        <v>23</v>
      </c>
      <c r="C7" s="5" t="s">
        <v>14</v>
      </c>
      <c r="D7" s="4" t="s">
        <v>15</v>
      </c>
      <c r="E7" s="4" t="s">
        <v>15</v>
      </c>
      <c r="F7" s="4" t="s">
        <v>15</v>
      </c>
      <c r="G7" s="4" t="s">
        <v>15</v>
      </c>
      <c r="H7" s="4" t="str">
        <f>IF(H$4="　","",ﾜｰｸｼｰﾄ1!$D$1)</f>
        <v/>
      </c>
      <c r="I7" s="4" t="str">
        <f>IF(H$4="　","",ﾜｰｸｼｰﾄ1!$D$1)</f>
        <v/>
      </c>
      <c r="J7" s="4" t="str">
        <f>IF(H$4="　","",ﾜｰｸｼｰﾄ1!$D$1)</f>
        <v/>
      </c>
      <c r="K7" s="4" t="str">
        <f>IF(K$4="　","",ﾜｰｸｼｰﾄ1!$D$1)</f>
        <v/>
      </c>
      <c r="L7" s="4" t="str">
        <f>IF(K$4="　","",ﾜｰｸｼｰﾄ1!$D$1)</f>
        <v/>
      </c>
      <c r="M7" s="4" t="str">
        <f>IF(K$4="　","",ﾜｰｸｼｰﾄ1!$D$1)</f>
        <v/>
      </c>
      <c r="N7" s="4" t="str">
        <f>IF(N$4="　","",ﾜｰｸｼｰﾄ1!$D$1)</f>
        <v/>
      </c>
      <c r="O7" s="4" t="str">
        <f>IF(N$4="　","",ﾜｰｸｼｰﾄ1!$D$1)</f>
        <v/>
      </c>
      <c r="P7" s="4" t="str">
        <f>IF(N$4="　","",ﾜｰｸｼｰﾄ1!$D$1)</f>
        <v/>
      </c>
      <c r="Q7" s="4" t="str">
        <f>IF(Q$4="　","",ﾜｰｸｼｰﾄ1!$D$1)</f>
        <v/>
      </c>
      <c r="R7" s="4" t="str">
        <f>IF(Q$4="　","",ﾜｰｸｼｰﾄ1!$D$1)</f>
        <v/>
      </c>
      <c r="S7" s="4" t="str">
        <f>IF(Q$4="　","",ﾜｰｸｼｰﾄ1!$D$1)</f>
        <v/>
      </c>
      <c r="T7" s="4" t="str">
        <f>IF(T$4="　","",ﾜｰｸｼｰﾄ1!$D$1)</f>
        <v/>
      </c>
      <c r="U7" s="4" t="str">
        <f>IF(T$4="　","",ﾜｰｸｼｰﾄ1!$D$1)</f>
        <v/>
      </c>
      <c r="V7" s="4" t="str">
        <f>IF(T$4="　","",ﾜｰｸｼｰﾄ1!$D$1)</f>
        <v/>
      </c>
      <c r="W7" s="4" t="str">
        <f>IF(W$4="　","",ﾜｰｸｼｰﾄ1!$D$1)</f>
        <v/>
      </c>
      <c r="X7" s="4" t="str">
        <f>IF(W$4="　","",ﾜｰｸｼｰﾄ1!$D$1)</f>
        <v/>
      </c>
      <c r="Y7" s="4" t="str">
        <f>IF(W$4="　","",ﾜｰｸｼｰﾄ1!$D$1)</f>
        <v/>
      </c>
      <c r="Z7" s="4" t="str">
        <f>IF(Z$4="　","",ﾜｰｸｼｰﾄ1!$D$1)</f>
        <v/>
      </c>
      <c r="AA7" s="4" t="str">
        <f>IF(Z$4="　","",ﾜｰｸｼｰﾄ1!$D$1)</f>
        <v/>
      </c>
      <c r="AB7" s="4" t="str">
        <f>IF(Z$4="　","",ﾜｰｸｼｰﾄ1!$D$1)</f>
        <v/>
      </c>
      <c r="AC7" s="5" t="s">
        <v>14</v>
      </c>
      <c r="AD7" s="4" t="s">
        <v>15</v>
      </c>
    </row>
    <row r="8" spans="1:35" x14ac:dyDescent="0.55000000000000004">
      <c r="B8" s="77" t="s">
        <v>24</v>
      </c>
      <c r="C8" s="5" t="s">
        <v>14</v>
      </c>
      <c r="D8" s="4" t="s">
        <v>15</v>
      </c>
      <c r="E8" s="4" t="s">
        <v>15</v>
      </c>
      <c r="F8" s="4" t="s">
        <v>15</v>
      </c>
      <c r="G8" s="4" t="s">
        <v>15</v>
      </c>
      <c r="H8" s="4" t="str">
        <f>IF(H$4="　","",ﾜｰｸｼｰﾄ1!$D$1)</f>
        <v/>
      </c>
      <c r="I8" s="4" t="str">
        <f>IF(H$4="　","",ﾜｰｸｼｰﾄ1!$D$1)</f>
        <v/>
      </c>
      <c r="J8" s="4" t="str">
        <f>IF(H$4="　","",ﾜｰｸｼｰﾄ1!$D$1)</f>
        <v/>
      </c>
      <c r="K8" s="4" t="str">
        <f>IF(K$4="　","",ﾜｰｸｼｰﾄ1!$D$1)</f>
        <v/>
      </c>
      <c r="L8" s="4" t="str">
        <f>IF(K$4="　","",ﾜｰｸｼｰﾄ1!$D$1)</f>
        <v/>
      </c>
      <c r="M8" s="4" t="str">
        <f>IF(K$4="　","",ﾜｰｸｼｰﾄ1!$D$1)</f>
        <v/>
      </c>
      <c r="N8" s="4" t="str">
        <f>IF(N$4="　","",ﾜｰｸｼｰﾄ1!$D$1)</f>
        <v/>
      </c>
      <c r="O8" s="4" t="str">
        <f>IF(N$4="　","",ﾜｰｸｼｰﾄ1!$D$1)</f>
        <v/>
      </c>
      <c r="P8" s="4" t="str">
        <f>IF(N$4="　","",ﾜｰｸｼｰﾄ1!$D$1)</f>
        <v/>
      </c>
      <c r="Q8" s="4" t="str">
        <f>IF(Q$4="　","",ﾜｰｸｼｰﾄ1!$D$1)</f>
        <v/>
      </c>
      <c r="R8" s="4" t="str">
        <f>IF(Q$4="　","",ﾜｰｸｼｰﾄ1!$D$1)</f>
        <v/>
      </c>
      <c r="S8" s="4" t="str">
        <f>IF(Q$4="　","",ﾜｰｸｼｰﾄ1!$D$1)</f>
        <v/>
      </c>
      <c r="T8" s="4" t="str">
        <f>IF(T$4="　","",ﾜｰｸｼｰﾄ1!$D$1)</f>
        <v/>
      </c>
      <c r="U8" s="4" t="str">
        <f>IF(T$4="　","",ﾜｰｸｼｰﾄ1!$D$1)</f>
        <v/>
      </c>
      <c r="V8" s="4" t="str">
        <f>IF(T$4="　","",ﾜｰｸｼｰﾄ1!$D$1)</f>
        <v/>
      </c>
      <c r="W8" s="4" t="str">
        <f>IF(W$4="　","",ﾜｰｸｼｰﾄ1!$D$1)</f>
        <v/>
      </c>
      <c r="X8" s="4" t="str">
        <f>IF(W$4="　","",ﾜｰｸｼｰﾄ1!$D$1)</f>
        <v/>
      </c>
      <c r="Y8" s="4" t="str">
        <f>IF(W$4="　","",ﾜｰｸｼｰﾄ1!$D$1)</f>
        <v/>
      </c>
      <c r="Z8" s="4" t="str">
        <f>IF(Z$4="　","",ﾜｰｸｼｰﾄ1!$D$1)</f>
        <v/>
      </c>
      <c r="AA8" s="4" t="str">
        <f>IF(Z$4="　","",ﾜｰｸｼｰﾄ1!$D$1)</f>
        <v/>
      </c>
      <c r="AB8" s="4" t="str">
        <f>IF(Z$4="　","",ﾜｰｸｼｰﾄ1!$D$1)</f>
        <v/>
      </c>
      <c r="AC8" s="4" t="s">
        <v>15</v>
      </c>
      <c r="AD8" s="4" t="s">
        <v>15</v>
      </c>
      <c r="AI8" s="6"/>
    </row>
    <row r="9" spans="1:35" x14ac:dyDescent="0.55000000000000004">
      <c r="A9" s="1">
        <v>1</v>
      </c>
      <c r="B9" s="77" t="str">
        <f>IF(A9&gt;ﾜｰｸｼｰﾄ1!$D$7,"",VLOOKUP(A9,ﾜｰｸｼｰﾄ1!$D$8:$M$34,ﾜｰｸｼｰﾄ1!$N$24+1,FALSE))</f>
        <v/>
      </c>
      <c r="C9" s="4" t="str">
        <f>IF($B9="","",IF($B9=ﾜｰｸｼｰﾄ1!$B$2,ﾜｰｸｼｰﾄ1!$D$1,IF($B9=ﾜｰｸｼｰﾄ1!$B$8,ﾜｰｸｼｰﾄ1!$D$1,ﾜｰｸｼｰﾄ1!$D$2)))</f>
        <v/>
      </c>
      <c r="D9" s="4" t="str">
        <f>IF($B9="","",IF($B9=ﾜｰｸｼｰﾄ1!$B$2,ﾜｰｸｼｰﾄ1!$D$1,IF($B9=ﾜｰｸｼｰﾄ1!$B$8,ﾜｰｸｼｰﾄ1!$D$1,ﾜｰｸｼｰﾄ1!$D$2)))</f>
        <v/>
      </c>
      <c r="E9" s="4" t="str">
        <f>IF($B9="","",IF($B9=ﾜｰｸｼｰﾄ1!$B$2,ﾜｰｸｼｰﾄ1!$D$2,IF($B9=ﾜｰｸｼｰﾄ1!$B$8,ﾜｰｸｼｰﾄ1!$D$2,ﾜｰｸｼｰﾄ1!$D$1)))</f>
        <v/>
      </c>
      <c r="F9" s="4" t="str">
        <f>IF($B9="","",IF($B9=ﾜｰｸｼｰﾄ1!$B$2,ﾜｰｸｼｰﾄ1!$D$1,IF($B9=ﾜｰｸｼｰﾄ1!$B$8,ﾜｰｸｼｰﾄ1!$D$1,ﾜｰｸｼｰﾄ1!$D$2)))</f>
        <v/>
      </c>
      <c r="G9" s="4" t="str">
        <f>IF($B9="","",IF($B9=ﾜｰｸｼｰﾄ1!$B$2,ﾜｰｸｼｰﾄ1!$D$1,IF($B9=ﾜｰｸｼｰﾄ1!$B$8,ﾜｰｸｼｰﾄ1!$D$1,ﾜｰｸｼｰﾄ1!$D$2)))</f>
        <v/>
      </c>
      <c r="H9" s="4" t="str">
        <f>IF(H$4="　","",IF($B9="","",IF($B9=ﾜｰｸｼｰﾄ1!$B$8,ﾜｰｸｼｰﾄ1!$D$1,IF($B9=ﾜｰｸｼｰﾄ1!$B$2,ﾜｰｸｼｰﾄ1!$D$1,IF(COUNTIF(ﾜｰｸｼｰﾄ1!$E$65:$E$69,H$4)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H$4,ﾜｰｸｼｰﾄ1!$W$49:$X$53,2,FALSE),FALSE),VLOOKUP($B9,ﾜｰｸｼｰﾄ1!$N$45:$S$71,VLOOKUP(H$4,ﾜｰｸｼｰﾄ1!$E$65:$F$69,2,FALSE),FALSE))))))</f>
        <v/>
      </c>
      <c r="I9" s="4" t="str">
        <f>IF(H$4="　","",IF($B9="","",IF($B9=ﾜｰｸｼｰﾄ1!$B$8,ﾜｰｸｼｰﾄ1!$D$1,IF($B9=ﾜｰｸｼｰﾄ1!$B$2,ﾜｰｸｼｰﾄ1!$D$1,IF(COUNTIF(ﾜｰｸｼｰﾄ1!$E$65:$E$69,H$4)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H$4,ﾜｰｸｼｰﾄ1!$W$49:$X$53,2,FALSE),FALSE),VLOOKUP($B9,ﾜｰｸｼｰﾄ1!$N$45:$S$71,VLOOKUP(H$4,ﾜｰｸｼｰﾄ1!$E$65:$F$69,2,FALSE),FALSE))))))</f>
        <v/>
      </c>
      <c r="J9" s="4" t="str">
        <f>IF(H$4="　","",IF($B9="","",IF($B9=ﾜｰｸｼｰﾄ1!$B$8,ﾜｰｸｼｰﾄ1!$D$1,IF($B9=ﾜｰｸｼｰﾄ1!$B$2,ﾜｰｸｼｰﾄ1!$D$1,IF(COUNTIF(ﾜｰｸｼｰﾄ1!$E$65:$E$69,H$4)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H$4,ﾜｰｸｼｰﾄ1!$W$49:$X$53,2,FALSE),FALSE),VLOOKUP($B9,ﾜｰｸｼｰﾄ1!$N$45:$S$71,VLOOKUP(H$4,ﾜｰｸｼｰﾄ1!$E$65:$F$69,2,FALSE),FALSE))))))</f>
        <v/>
      </c>
      <c r="K9" s="4" t="str">
        <f>IF(K$4="　","",IF($B9="","",IF($B9=ﾜｰｸｼｰﾄ1!$B$8,ﾜｰｸｼｰﾄ1!$D$1,IF($B9=ﾜｰｸｼｰﾄ1!$B$2,ﾜｰｸｼｰﾄ1!$D$1,IF(COUNTIF(ﾜｰｸｼｰﾄ1!$E$65:$E$69,K$4)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K$4,ﾜｰｸｼｰﾄ1!$W$49:$X$53,2,FALSE),FALSE),VLOOKUP($B9,ﾜｰｸｼｰﾄ1!$N$45:$S$71,VLOOKUP(K$4,ﾜｰｸｼｰﾄ1!$E$65:$F$69,2,FALSE),FALSE))))))</f>
        <v/>
      </c>
      <c r="L9" s="4" t="str">
        <f>IF(K$4="　","",IF($B9="","",IF($B9=ﾜｰｸｼｰﾄ1!$B$8,ﾜｰｸｼｰﾄ1!$D$1,IF($B9=ﾜｰｸｼｰﾄ1!$B$2,ﾜｰｸｼｰﾄ1!$D$1,IF(COUNTIF(ﾜｰｸｼｰﾄ1!$E$65:$E$69,K$4)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K$4,ﾜｰｸｼｰﾄ1!$W$49:$X$53,2,FALSE),FALSE),VLOOKUP($B9,ﾜｰｸｼｰﾄ1!$N$45:$S$71,VLOOKUP(K$4,ﾜｰｸｼｰﾄ1!$E$65:$F$69,2,FALSE),FALSE))))))</f>
        <v/>
      </c>
      <c r="M9" s="4" t="str">
        <f>IF(K$4="　","",IF($B9="","",IF($B9=ﾜｰｸｼｰﾄ1!$B$8,ﾜｰｸｼｰﾄ1!$D$1,IF($B9=ﾜｰｸｼｰﾄ1!$B$2,ﾜｰｸｼｰﾄ1!$D$1,IF(COUNTIF(ﾜｰｸｼｰﾄ1!$E$65:$E$69,K$4)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K$4,ﾜｰｸｼｰﾄ1!$W$49:$X$53,2,FALSE),FALSE),VLOOKUP($B9,ﾜｰｸｼｰﾄ1!$N$45:$S$71,VLOOKUP(K$4,ﾜｰｸｼｰﾄ1!$E$65:$F$69,2,FALSE),FALSE))))))</f>
        <v/>
      </c>
      <c r="N9" s="4" t="str">
        <f>IF(N$4="　","",IF($B9="","",IF($B9=ﾜｰｸｼｰﾄ1!$B$8,ﾜｰｸｼｰﾄ1!$D$1,IF($B9=ﾜｰｸｼｰﾄ1!$B$2,ﾜｰｸｼｰﾄ1!$D$1,IF(COUNTIF(ﾜｰｸｼｰﾄ1!$E$65:$E$69,N$4)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N$4,ﾜｰｸｼｰﾄ1!$W$49:$X$53,2,FALSE),FALSE),VLOOKUP($B9,ﾜｰｸｼｰﾄ1!$N$45:$S$71,VLOOKUP(N$4,ﾜｰｸｼｰﾄ1!$E$65:$F$69,2,FALSE),FALSE))))))</f>
        <v/>
      </c>
      <c r="O9" s="4" t="str">
        <f>IF(N$4="　","",IF($B9="","",IF($B9=ﾜｰｸｼｰﾄ1!$B$8,ﾜｰｸｼｰﾄ1!$D$1,IF($B9=ﾜｰｸｼｰﾄ1!$B$2,ﾜｰｸｼｰﾄ1!$D$1,IF(COUNTIF(ﾜｰｸｼｰﾄ1!$E$65:$E$69,N$4)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N$4,ﾜｰｸｼｰﾄ1!$W$49:$X$53,2,FALSE),FALSE),VLOOKUP($B9,ﾜｰｸｼｰﾄ1!$N$45:$S$71,VLOOKUP(N$4,ﾜｰｸｼｰﾄ1!$E$65:$F$69,2,FALSE),FALSE))))))</f>
        <v/>
      </c>
      <c r="P9" s="4" t="str">
        <f>IF(N$4="　","",IF($B9="","",IF($B9=ﾜｰｸｼｰﾄ1!$B$8,ﾜｰｸｼｰﾄ1!$D$1,IF($B9=ﾜｰｸｼｰﾄ1!$B$2,ﾜｰｸｼｰﾄ1!$D$1,IF(COUNTIF(ﾜｰｸｼｰﾄ1!$E$65:$E$69,N$4)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N$4,ﾜｰｸｼｰﾄ1!$W$49:$X$53,2,FALSE),FALSE),VLOOKUP($B9,ﾜｰｸｼｰﾄ1!$N$45:$S$71,VLOOKUP(N$4,ﾜｰｸｼｰﾄ1!$E$65:$F$69,2,FALSE),FALSE))))))</f>
        <v/>
      </c>
      <c r="Q9" s="4" t="str">
        <f>IF(Q$4="　","",IF($B9="","",IF($B9=ﾜｰｸｼｰﾄ1!$B$8,ﾜｰｸｼｰﾄ1!$D$1,IF($B9=ﾜｰｸｼｰﾄ1!$B$2,ﾜｰｸｼｰﾄ1!$D$1,IF(COUNTIF(ﾜｰｸｼｰﾄ1!$E$65:$E$69,Q$4)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Q$4,ﾜｰｸｼｰﾄ1!$W$49:$X$53,2,FALSE),FALSE),VLOOKUP($B9,ﾜｰｸｼｰﾄ1!$N$45:$S$71,VLOOKUP(Q$4,ﾜｰｸｼｰﾄ1!$E$65:$F$69,2,FALSE),FALSE))))))</f>
        <v/>
      </c>
      <c r="R9" s="4" t="str">
        <f>IF(Q$4="　","",IF($B9="","",IF($B9=ﾜｰｸｼｰﾄ1!$B$8,ﾜｰｸｼｰﾄ1!$D$1,IF($B9=ﾜｰｸｼｰﾄ1!$B$2,ﾜｰｸｼｰﾄ1!$D$1,IF(COUNTIF(ﾜｰｸｼｰﾄ1!$E$65:$E$69,Q$4)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Q$4,ﾜｰｸｼｰﾄ1!$W$49:$X$53,2,FALSE),FALSE),VLOOKUP($B9,ﾜｰｸｼｰﾄ1!$N$45:$S$71,VLOOKUP(Q$4,ﾜｰｸｼｰﾄ1!$E$65:$F$69,2,FALSE),FALSE))))))</f>
        <v/>
      </c>
      <c r="S9" s="4" t="str">
        <f>IF(Q$4="　","",IF($B9="","",IF($B9=ﾜｰｸｼｰﾄ1!$B$8,ﾜｰｸｼｰﾄ1!$D$1,IF($B9=ﾜｰｸｼｰﾄ1!$B$2,ﾜｰｸｼｰﾄ1!$D$1,IF(COUNTIF(ﾜｰｸｼｰﾄ1!$E$65:$E$69,Q$4)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Q$4,ﾜｰｸｼｰﾄ1!$W$49:$X$53,2,FALSE),FALSE),VLOOKUP($B9,ﾜｰｸｼｰﾄ1!$N$45:$S$71,VLOOKUP(Q$4,ﾜｰｸｼｰﾄ1!$E$65:$F$69,2,FALSE),FALSE))))))</f>
        <v/>
      </c>
      <c r="T9" s="4" t="str">
        <f>IF(T$4="　","",IF($B9="","",IF($B9=ﾜｰｸｼｰﾄ1!$B$8,ﾜｰｸｼｰﾄ1!$D$1,IF($B9=ﾜｰｸｼｰﾄ1!$B$2,ﾜｰｸｼｰﾄ1!$D$1,IF(COUNTIF(ﾜｰｸｼｰﾄ1!$E$65:$E$69,T$4)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T$4,ﾜｰｸｼｰﾄ1!$W$49:$X$53,2,FALSE),FALSE),VLOOKUP($B9,ﾜｰｸｼｰﾄ1!$N$45:$S$71,VLOOKUP(T$4,ﾜｰｸｼｰﾄ1!$E$65:$F$69,2,FALSE),FALSE))))))</f>
        <v/>
      </c>
      <c r="U9" s="4" t="str">
        <f>IF(T$4="　","",IF($B9="","",IF($B9=ﾜｰｸｼｰﾄ1!$B$8,ﾜｰｸｼｰﾄ1!$D$1,IF($B9=ﾜｰｸｼｰﾄ1!$B$2,ﾜｰｸｼｰﾄ1!$D$1,IF(COUNTIF(ﾜｰｸｼｰﾄ1!$E$65:$E$69,T$4)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T$4,ﾜｰｸｼｰﾄ1!$W$49:$X$53,2,FALSE),FALSE),VLOOKUP($B9,ﾜｰｸｼｰﾄ1!$N$45:$S$71,VLOOKUP(T$4,ﾜｰｸｼｰﾄ1!$E$65:$F$69,2,FALSE),FALSE))))))</f>
        <v/>
      </c>
      <c r="V9" s="4" t="str">
        <f>IF(T$4="　","",IF($B9="","",IF($B9=ﾜｰｸｼｰﾄ1!$B$8,ﾜｰｸｼｰﾄ1!$D$1,IF($B9=ﾜｰｸｼｰﾄ1!$B$2,ﾜｰｸｼｰﾄ1!$D$1,IF(COUNTIF(ﾜｰｸｼｰﾄ1!$E$65:$E$69,T$4)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T$4,ﾜｰｸｼｰﾄ1!$W$49:$X$53,2,FALSE),FALSE),VLOOKUP($B9,ﾜｰｸｼｰﾄ1!$N$45:$S$71,VLOOKUP(T$4,ﾜｰｸｼｰﾄ1!$E$65:$F$69,2,FALSE),FALSE))))))</f>
        <v/>
      </c>
      <c r="W9" s="4" t="str">
        <f>IF(W$4="　","",IF($B9="","",IF($B9=ﾜｰｸｼｰﾄ1!$B$8,ﾜｰｸｼｰﾄ1!$D$1,IF($B9=ﾜｰｸｼｰﾄ1!$B$2,ﾜｰｸｼｰﾄ1!$D$1,IF(COUNTIF(ﾜｰｸｼｰﾄ1!$E$65:$E$69,W$4)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W$4,ﾜｰｸｼｰﾄ1!$W$49:$X$53,2,FALSE),FALSE),VLOOKUP($B9,ﾜｰｸｼｰﾄ1!$N$45:$S$71,VLOOKUP(W$4,ﾜｰｸｼｰﾄ1!$E$65:$F$69,2,FALSE),FALSE))))))</f>
        <v/>
      </c>
      <c r="X9" s="4" t="str">
        <f>IF(W$4="　","",IF($B9="","",IF($B9=ﾜｰｸｼｰﾄ1!$B$8,ﾜｰｸｼｰﾄ1!$D$1,IF($B9=ﾜｰｸｼｰﾄ1!$B$2,ﾜｰｸｼｰﾄ1!$D$1,IF(COUNTIF(ﾜｰｸｼｰﾄ1!$E$65:$E$69,W$4)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W$4,ﾜｰｸｼｰﾄ1!$W$49:$X$53,2,FALSE),FALSE),VLOOKUP($B9,ﾜｰｸｼｰﾄ1!$N$45:$S$71,VLOOKUP(W$4,ﾜｰｸｼｰﾄ1!$E$65:$F$69,2,FALSE),FALSE))))))</f>
        <v/>
      </c>
      <c r="Y9" s="4" t="str">
        <f>IF(W$4="　","",IF($B9="","",IF($B9=ﾜｰｸｼｰﾄ1!$B$8,ﾜｰｸｼｰﾄ1!$D$1,IF($B9=ﾜｰｸｼｰﾄ1!$B$2,ﾜｰｸｼｰﾄ1!$D$1,IF(COUNTIF(ﾜｰｸｼｰﾄ1!$E$65:$E$69,W$4)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W$4,ﾜｰｸｼｰﾄ1!$W$49:$X$53,2,FALSE),FALSE),VLOOKUP($B9,ﾜｰｸｼｰﾄ1!$N$45:$S$71,VLOOKUP(W$4,ﾜｰｸｼｰﾄ1!$E$65:$F$69,2,FALSE),FALSE))))))</f>
        <v/>
      </c>
      <c r="Z9" s="4" t="str">
        <f>IF(Z$4="　","",IF($B9="","",IF($B9=ﾜｰｸｼｰﾄ1!$B$8,ﾜｰｸｼｰﾄ1!$D$1,IF($B9=ﾜｰｸｼｰﾄ1!$B$2,ﾜｰｸｼｰﾄ1!$D$1,IF(COUNTIF(ﾜｰｸｼｰﾄ1!$E$65:$E$69,Z$4)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Z$4,ﾜｰｸｼｰﾄ1!$W$49:$X$53,2,FALSE),FALSE),VLOOKUP($B9,ﾜｰｸｼｰﾄ1!$N$45:$S$71,VLOOKUP(Z$4,ﾜｰｸｼｰﾄ1!$E$65:$F$69,2,FALSE),FALSE))))))</f>
        <v/>
      </c>
      <c r="AA9" s="4" t="str">
        <f>IF(Z$4="　","",IF($B9="","",IF($B9=ﾜｰｸｼｰﾄ1!$B$8,ﾜｰｸｼｰﾄ1!$D$1,IF($B9=ﾜｰｸｼｰﾄ1!$B$2,ﾜｰｸｼｰﾄ1!$D$1,IF(COUNTIF(ﾜｰｸｼｰﾄ1!$E$65:$E$69,Z$4)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Z$4,ﾜｰｸｼｰﾄ1!$W$49:$X$53,2,FALSE),FALSE),VLOOKUP($B9,ﾜｰｸｼｰﾄ1!$N$45:$S$71,VLOOKUP(Z$4,ﾜｰｸｼｰﾄ1!$E$65:$F$69,2,FALSE),FALSE))))))</f>
        <v/>
      </c>
      <c r="AB9" s="4" t="str">
        <f>IF(Z$4="　","",IF($B9="","",IF($B9=ﾜｰｸｼｰﾄ1!$B$8,ﾜｰｸｼｰﾄ1!$D$1,IF($B9=ﾜｰｸｼｰﾄ1!$B$2,ﾜｰｸｼｰﾄ1!$D$1,IF(COUNTIF(ﾜｰｸｼｰﾄ1!$E$65:$E$69,Z$4)=0,VLOOKUP(CONCATENATE(VLOOKUP(IF(ISERROR(VLOOKUP($B9,ﾜｰｸｼｰﾄ1!$I$55:$J$68,2,FALSE))=TRUE,$B9,VLOOKUP($B9,ﾜｰｸｼｰﾄ1!$I$55:$J$68,2,FALSE)),ﾜｰｸｼｰﾄ1!$E$72:$G$88,2,FALSE),VLOOKUP(IF(ISERROR(VLOOKUP($B9,ﾜｰｸｼｰﾄ1!$I$55:$J$68,2,FALSE))=TRUE,$B9,VLOOKUP($B9,ﾜｰｸｼｰﾄ1!$I$55:$J$68,2,FALSE)),ﾜｰｸｼｰﾄ1!$E$72:$G$88,3,FALSE)),ﾜｰｸｼｰﾄ1!$V$25:$AA$40,VLOOKUP(Z$4,ﾜｰｸｼｰﾄ1!$W$49:$X$53,2,FALSE),FALSE),VLOOKUP($B9,ﾜｰｸｼｰﾄ1!$N$45:$S$71,VLOOKUP(Z$4,ﾜｰｸｼｰﾄ1!$E$65:$F$69,2,FALSE),FALSE))))))</f>
        <v/>
      </c>
      <c r="AC9" s="5" t="str">
        <f>IF($B9="","",IF($B9=ﾜｰｸｼｰﾄ1!$B$2,ﾜｰｸｼｰﾄ1!$D$1,IF($B9=ﾜｰｸｼｰﾄ1!$B$8,ﾜｰｸｼｰﾄ1!$D$1,ﾜｰｸｼｰﾄ1!$D$2)))</f>
        <v/>
      </c>
      <c r="AD9" s="5" t="str">
        <f>IF($B9="","",IF($B9=ﾜｰｸｼｰﾄ1!$B$2,ﾜｰｸｼｰﾄ1!$D$1,IF($B9=ﾜｰｸｼｰﾄ1!$B$8,ﾜｰｸｼｰﾄ1!$D$1,ﾜｰｸｼｰﾄ1!$D$2)))</f>
        <v/>
      </c>
    </row>
    <row r="10" spans="1:35" x14ac:dyDescent="0.55000000000000004">
      <c r="A10" s="1">
        <v>2</v>
      </c>
      <c r="B10" s="77" t="str">
        <f>IF(A10&gt;ﾜｰｸｼｰﾄ1!$D$7,"",VLOOKUP(A10,ﾜｰｸｼｰﾄ1!$D$8:$M$34,ﾜｰｸｼｰﾄ1!$N$24+1,FALSE))</f>
        <v/>
      </c>
      <c r="C10" s="5" t="str">
        <f>IF($B10="","",IF($B10=ﾜｰｸｼｰﾄ1!$B$2,ﾜｰｸｼｰﾄ1!$D$1,IF($B10=ﾜｰｸｼｰﾄ1!$B$8,ﾜｰｸｼｰﾄ1!$D$1,ﾜｰｸｼｰﾄ1!$D$2)))</f>
        <v/>
      </c>
      <c r="D10" s="4" t="str">
        <f>IF($B10="","",IF($B10=ﾜｰｸｼｰﾄ1!$B$2,ﾜｰｸｼｰﾄ1!$D$1,IF($B10=ﾜｰｸｼｰﾄ1!$B$8,ﾜｰｸｼｰﾄ1!$D$1,ﾜｰｸｼｰﾄ1!$D$2)))</f>
        <v/>
      </c>
      <c r="E10" s="4" t="str">
        <f>IF($B10="","",IF($B10=ﾜｰｸｼｰﾄ1!$B$2,ﾜｰｸｼｰﾄ1!$D$2,IF($B10=ﾜｰｸｼｰﾄ1!$B$8,ﾜｰｸｼｰﾄ1!$D$2,ﾜｰｸｼｰﾄ1!$D$1)))</f>
        <v/>
      </c>
      <c r="F10" s="4" t="str">
        <f>IF($B10="","",IF($B10=ﾜｰｸｼｰﾄ1!$B$2,ﾜｰｸｼｰﾄ1!$D$1,IF($B10=ﾜｰｸｼｰﾄ1!$B$8,ﾜｰｸｼｰﾄ1!$D$1,ﾜｰｸｼｰﾄ1!$D$2)))</f>
        <v/>
      </c>
      <c r="G10" s="4" t="str">
        <f>IF($B10="","",IF($B10=ﾜｰｸｼｰﾄ1!$B$2,ﾜｰｸｼｰﾄ1!$D$1,IF($B10=ﾜｰｸｼｰﾄ1!$B$8,ﾜｰｸｼｰﾄ1!$D$1,ﾜｰｸｼｰﾄ1!$D$2)))</f>
        <v/>
      </c>
      <c r="H10" s="4" t="str">
        <f>IF(H$4="　","",IF($B10="","",IF($B10=ﾜｰｸｼｰﾄ1!$B$8,ﾜｰｸｼｰﾄ1!$D$1,IF($B10=ﾜｰｸｼｰﾄ1!$B$2,ﾜｰｸｼｰﾄ1!$D$1,IF(COUNTIF(ﾜｰｸｼｰﾄ1!$E$65:$E$69,H$4)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H$4,ﾜｰｸｼｰﾄ1!$W$49:$X$53,2,FALSE),FALSE),VLOOKUP($B10,ﾜｰｸｼｰﾄ1!$N$45:$S$71,VLOOKUP(H$4,ﾜｰｸｼｰﾄ1!$E$65:$F$69,2,FALSE),FALSE))))))</f>
        <v/>
      </c>
      <c r="I10" s="4" t="str">
        <f>IF(H$4="　","",IF($B10="","",IF($B10=ﾜｰｸｼｰﾄ1!$B$8,ﾜｰｸｼｰﾄ1!$D$1,IF($B10=ﾜｰｸｼｰﾄ1!$B$2,ﾜｰｸｼｰﾄ1!$D$1,IF(COUNTIF(ﾜｰｸｼｰﾄ1!$E$65:$E$69,H$4)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H$4,ﾜｰｸｼｰﾄ1!$W$49:$X$53,2,FALSE),FALSE),VLOOKUP($B10,ﾜｰｸｼｰﾄ1!$N$45:$S$71,VLOOKUP(H$4,ﾜｰｸｼｰﾄ1!$E$65:$F$69,2,FALSE),FALSE))))))</f>
        <v/>
      </c>
      <c r="J10" s="4" t="str">
        <f>IF(H$4="　","",IF($B10="","",IF($B10=ﾜｰｸｼｰﾄ1!$B$8,ﾜｰｸｼｰﾄ1!$D$1,IF($B10=ﾜｰｸｼｰﾄ1!$B$2,ﾜｰｸｼｰﾄ1!$D$1,IF(COUNTIF(ﾜｰｸｼｰﾄ1!$E$65:$E$69,H$4)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H$4,ﾜｰｸｼｰﾄ1!$W$49:$X$53,2,FALSE),FALSE),VLOOKUP($B10,ﾜｰｸｼｰﾄ1!$N$45:$S$71,VLOOKUP(H$4,ﾜｰｸｼｰﾄ1!$E$65:$F$69,2,FALSE),FALSE))))))</f>
        <v/>
      </c>
      <c r="K10" s="4" t="str">
        <f>IF(K$4="　","",IF($B10="","",IF($B10=ﾜｰｸｼｰﾄ1!$B$8,ﾜｰｸｼｰﾄ1!$D$1,IF($B10=ﾜｰｸｼｰﾄ1!$B$2,ﾜｰｸｼｰﾄ1!$D$1,IF(COUNTIF(ﾜｰｸｼｰﾄ1!$E$65:$E$69,K$4)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K$4,ﾜｰｸｼｰﾄ1!$W$49:$X$53,2,FALSE),FALSE),VLOOKUP($B10,ﾜｰｸｼｰﾄ1!$N$45:$S$71,VLOOKUP(K$4,ﾜｰｸｼｰﾄ1!$E$65:$F$69,2,FALSE),FALSE))))))</f>
        <v/>
      </c>
      <c r="L10" s="4" t="str">
        <f>IF(K$4="　","",IF($B10="","",IF($B10=ﾜｰｸｼｰﾄ1!$B$8,ﾜｰｸｼｰﾄ1!$D$1,IF($B10=ﾜｰｸｼｰﾄ1!$B$2,ﾜｰｸｼｰﾄ1!$D$1,IF(COUNTIF(ﾜｰｸｼｰﾄ1!$E$65:$E$69,K$4)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K$4,ﾜｰｸｼｰﾄ1!$W$49:$X$53,2,FALSE),FALSE),VLOOKUP($B10,ﾜｰｸｼｰﾄ1!$N$45:$S$71,VLOOKUP(K$4,ﾜｰｸｼｰﾄ1!$E$65:$F$69,2,FALSE),FALSE))))))</f>
        <v/>
      </c>
      <c r="M10" s="4" t="str">
        <f>IF(K$4="　","",IF($B10="","",IF($B10=ﾜｰｸｼｰﾄ1!$B$8,ﾜｰｸｼｰﾄ1!$D$1,IF($B10=ﾜｰｸｼｰﾄ1!$B$2,ﾜｰｸｼｰﾄ1!$D$1,IF(COUNTIF(ﾜｰｸｼｰﾄ1!$E$65:$E$69,K$4)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K$4,ﾜｰｸｼｰﾄ1!$W$49:$X$53,2,FALSE),FALSE),VLOOKUP($B10,ﾜｰｸｼｰﾄ1!$N$45:$S$71,VLOOKUP(K$4,ﾜｰｸｼｰﾄ1!$E$65:$F$69,2,FALSE),FALSE))))))</f>
        <v/>
      </c>
      <c r="N10" s="4" t="str">
        <f>IF(N$4="　","",IF($B10="","",IF($B10=ﾜｰｸｼｰﾄ1!$B$8,ﾜｰｸｼｰﾄ1!$D$1,IF($B10=ﾜｰｸｼｰﾄ1!$B$2,ﾜｰｸｼｰﾄ1!$D$1,IF(COUNTIF(ﾜｰｸｼｰﾄ1!$E$65:$E$69,N$4)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N$4,ﾜｰｸｼｰﾄ1!$W$49:$X$53,2,FALSE),FALSE),VLOOKUP($B10,ﾜｰｸｼｰﾄ1!$N$45:$S$71,VLOOKUP(N$4,ﾜｰｸｼｰﾄ1!$E$65:$F$69,2,FALSE),FALSE))))))</f>
        <v/>
      </c>
      <c r="O10" s="4" t="str">
        <f>IF(N$4="　","",IF($B10="","",IF($B10=ﾜｰｸｼｰﾄ1!$B$8,ﾜｰｸｼｰﾄ1!$D$1,IF($B10=ﾜｰｸｼｰﾄ1!$B$2,ﾜｰｸｼｰﾄ1!$D$1,IF(COUNTIF(ﾜｰｸｼｰﾄ1!$E$65:$E$69,N$4)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N$4,ﾜｰｸｼｰﾄ1!$W$49:$X$53,2,FALSE),FALSE),VLOOKUP($B10,ﾜｰｸｼｰﾄ1!$N$45:$S$71,VLOOKUP(N$4,ﾜｰｸｼｰﾄ1!$E$65:$F$69,2,FALSE),FALSE))))))</f>
        <v/>
      </c>
      <c r="P10" s="4" t="str">
        <f>IF(N$4="　","",IF($B10="","",IF($B10=ﾜｰｸｼｰﾄ1!$B$8,ﾜｰｸｼｰﾄ1!$D$1,IF($B10=ﾜｰｸｼｰﾄ1!$B$2,ﾜｰｸｼｰﾄ1!$D$1,IF(COUNTIF(ﾜｰｸｼｰﾄ1!$E$65:$E$69,N$4)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N$4,ﾜｰｸｼｰﾄ1!$W$49:$X$53,2,FALSE),FALSE),VLOOKUP($B10,ﾜｰｸｼｰﾄ1!$N$45:$S$71,VLOOKUP(N$4,ﾜｰｸｼｰﾄ1!$E$65:$F$69,2,FALSE),FALSE))))))</f>
        <v/>
      </c>
      <c r="Q10" s="4" t="str">
        <f>IF(Q$4="　","",IF($B10="","",IF($B10=ﾜｰｸｼｰﾄ1!$B$8,ﾜｰｸｼｰﾄ1!$D$1,IF($B10=ﾜｰｸｼｰﾄ1!$B$2,ﾜｰｸｼｰﾄ1!$D$1,IF(COUNTIF(ﾜｰｸｼｰﾄ1!$E$65:$E$69,Q$4)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Q$4,ﾜｰｸｼｰﾄ1!$W$49:$X$53,2,FALSE),FALSE),VLOOKUP($B10,ﾜｰｸｼｰﾄ1!$N$45:$S$71,VLOOKUP(Q$4,ﾜｰｸｼｰﾄ1!$E$65:$F$69,2,FALSE),FALSE))))))</f>
        <v/>
      </c>
      <c r="R10" s="4" t="str">
        <f>IF(Q$4="　","",IF($B10="","",IF($B10=ﾜｰｸｼｰﾄ1!$B$8,ﾜｰｸｼｰﾄ1!$D$1,IF($B10=ﾜｰｸｼｰﾄ1!$B$2,ﾜｰｸｼｰﾄ1!$D$1,IF(COUNTIF(ﾜｰｸｼｰﾄ1!$E$65:$E$69,Q$4)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Q$4,ﾜｰｸｼｰﾄ1!$W$49:$X$53,2,FALSE),FALSE),VLOOKUP($B10,ﾜｰｸｼｰﾄ1!$N$45:$S$71,VLOOKUP(Q$4,ﾜｰｸｼｰﾄ1!$E$65:$F$69,2,FALSE),FALSE))))))</f>
        <v/>
      </c>
      <c r="S10" s="4" t="str">
        <f>IF(Q$4="　","",IF($B10="","",IF($B10=ﾜｰｸｼｰﾄ1!$B$8,ﾜｰｸｼｰﾄ1!$D$1,IF($B10=ﾜｰｸｼｰﾄ1!$B$2,ﾜｰｸｼｰﾄ1!$D$1,IF(COUNTIF(ﾜｰｸｼｰﾄ1!$E$65:$E$69,Q$4)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Q$4,ﾜｰｸｼｰﾄ1!$W$49:$X$53,2,FALSE),FALSE),VLOOKUP($B10,ﾜｰｸｼｰﾄ1!$N$45:$S$71,VLOOKUP(Q$4,ﾜｰｸｼｰﾄ1!$E$65:$F$69,2,FALSE),FALSE))))))</f>
        <v/>
      </c>
      <c r="T10" s="4" t="str">
        <f>IF(T$4="　","",IF($B10="","",IF($B10=ﾜｰｸｼｰﾄ1!$B$8,ﾜｰｸｼｰﾄ1!$D$1,IF($B10=ﾜｰｸｼｰﾄ1!$B$2,ﾜｰｸｼｰﾄ1!$D$1,IF(COUNTIF(ﾜｰｸｼｰﾄ1!$E$65:$E$69,T$4)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T$4,ﾜｰｸｼｰﾄ1!$W$49:$X$53,2,FALSE),FALSE),VLOOKUP($B10,ﾜｰｸｼｰﾄ1!$N$45:$S$71,VLOOKUP(T$4,ﾜｰｸｼｰﾄ1!$E$65:$F$69,2,FALSE),FALSE))))))</f>
        <v/>
      </c>
      <c r="U10" s="4" t="str">
        <f>IF(T$4="　","",IF($B10="","",IF($B10=ﾜｰｸｼｰﾄ1!$B$8,ﾜｰｸｼｰﾄ1!$D$1,IF($B10=ﾜｰｸｼｰﾄ1!$B$2,ﾜｰｸｼｰﾄ1!$D$1,IF(COUNTIF(ﾜｰｸｼｰﾄ1!$E$65:$E$69,T$4)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T$4,ﾜｰｸｼｰﾄ1!$W$49:$X$53,2,FALSE),FALSE),VLOOKUP($B10,ﾜｰｸｼｰﾄ1!$N$45:$S$71,VLOOKUP(T$4,ﾜｰｸｼｰﾄ1!$E$65:$F$69,2,FALSE),FALSE))))))</f>
        <v/>
      </c>
      <c r="V10" s="4" t="str">
        <f>IF(T$4="　","",IF($B10="","",IF($B10=ﾜｰｸｼｰﾄ1!$B$8,ﾜｰｸｼｰﾄ1!$D$1,IF($B10=ﾜｰｸｼｰﾄ1!$B$2,ﾜｰｸｼｰﾄ1!$D$1,IF(COUNTIF(ﾜｰｸｼｰﾄ1!$E$65:$E$69,T$4)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T$4,ﾜｰｸｼｰﾄ1!$W$49:$X$53,2,FALSE),FALSE),VLOOKUP($B10,ﾜｰｸｼｰﾄ1!$N$45:$S$71,VLOOKUP(T$4,ﾜｰｸｼｰﾄ1!$E$65:$F$69,2,FALSE),FALSE))))))</f>
        <v/>
      </c>
      <c r="W10" s="4" t="str">
        <f>IF(W$4="　","",IF($B10="","",IF($B10=ﾜｰｸｼｰﾄ1!$B$8,ﾜｰｸｼｰﾄ1!$D$1,IF($B10=ﾜｰｸｼｰﾄ1!$B$2,ﾜｰｸｼｰﾄ1!$D$1,IF(COUNTIF(ﾜｰｸｼｰﾄ1!$E$65:$E$69,W$4)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W$4,ﾜｰｸｼｰﾄ1!$W$49:$X$53,2,FALSE),FALSE),VLOOKUP($B10,ﾜｰｸｼｰﾄ1!$N$45:$S$71,VLOOKUP(W$4,ﾜｰｸｼｰﾄ1!$E$65:$F$69,2,FALSE),FALSE))))))</f>
        <v/>
      </c>
      <c r="X10" s="4" t="str">
        <f>IF(W$4="　","",IF($B10="","",IF($B10=ﾜｰｸｼｰﾄ1!$B$8,ﾜｰｸｼｰﾄ1!$D$1,IF($B10=ﾜｰｸｼｰﾄ1!$B$2,ﾜｰｸｼｰﾄ1!$D$1,IF(COUNTIF(ﾜｰｸｼｰﾄ1!$E$65:$E$69,W$4)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W$4,ﾜｰｸｼｰﾄ1!$W$49:$X$53,2,FALSE),FALSE),VLOOKUP($B10,ﾜｰｸｼｰﾄ1!$N$45:$S$71,VLOOKUP(W$4,ﾜｰｸｼｰﾄ1!$E$65:$F$69,2,FALSE),FALSE))))))</f>
        <v/>
      </c>
      <c r="Y10" s="4" t="str">
        <f>IF(W$4="　","",IF($B10="","",IF($B10=ﾜｰｸｼｰﾄ1!$B$8,ﾜｰｸｼｰﾄ1!$D$1,IF($B10=ﾜｰｸｼｰﾄ1!$B$2,ﾜｰｸｼｰﾄ1!$D$1,IF(COUNTIF(ﾜｰｸｼｰﾄ1!$E$65:$E$69,W$4)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W$4,ﾜｰｸｼｰﾄ1!$W$49:$X$53,2,FALSE),FALSE),VLOOKUP($B10,ﾜｰｸｼｰﾄ1!$N$45:$S$71,VLOOKUP(W$4,ﾜｰｸｼｰﾄ1!$E$65:$F$69,2,FALSE),FALSE))))))</f>
        <v/>
      </c>
      <c r="Z10" s="4" t="str">
        <f>IF(Z$4="　","",IF($B10="","",IF($B10=ﾜｰｸｼｰﾄ1!$B$8,ﾜｰｸｼｰﾄ1!$D$1,IF($B10=ﾜｰｸｼｰﾄ1!$B$2,ﾜｰｸｼｰﾄ1!$D$1,IF(COUNTIF(ﾜｰｸｼｰﾄ1!$E$65:$E$69,Z$4)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Z$4,ﾜｰｸｼｰﾄ1!$W$49:$X$53,2,FALSE),FALSE),VLOOKUP($B10,ﾜｰｸｼｰﾄ1!$N$45:$S$71,VLOOKUP(Z$4,ﾜｰｸｼｰﾄ1!$E$65:$F$69,2,FALSE),FALSE))))))</f>
        <v/>
      </c>
      <c r="AA10" s="4" t="str">
        <f>IF(Z$4="　","",IF($B10="","",IF($B10=ﾜｰｸｼｰﾄ1!$B$8,ﾜｰｸｼｰﾄ1!$D$1,IF($B10=ﾜｰｸｼｰﾄ1!$B$2,ﾜｰｸｼｰﾄ1!$D$1,IF(COUNTIF(ﾜｰｸｼｰﾄ1!$E$65:$E$69,Z$4)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Z$4,ﾜｰｸｼｰﾄ1!$W$49:$X$53,2,FALSE),FALSE),VLOOKUP($B10,ﾜｰｸｼｰﾄ1!$N$45:$S$71,VLOOKUP(Z$4,ﾜｰｸｼｰﾄ1!$E$65:$F$69,2,FALSE),FALSE))))))</f>
        <v/>
      </c>
      <c r="AB10" s="4" t="str">
        <f>IF(Z$4="　","",IF($B10="","",IF($B10=ﾜｰｸｼｰﾄ1!$B$8,ﾜｰｸｼｰﾄ1!$D$1,IF($B10=ﾜｰｸｼｰﾄ1!$B$2,ﾜｰｸｼｰﾄ1!$D$1,IF(COUNTIF(ﾜｰｸｼｰﾄ1!$E$65:$E$69,Z$4)=0,VLOOKUP(CONCATENATE(VLOOKUP(IF(ISERROR(VLOOKUP($B10,ﾜｰｸｼｰﾄ1!$I$55:$J$68,2,FALSE))=TRUE,$B10,VLOOKUP($B10,ﾜｰｸｼｰﾄ1!$I$55:$J$68,2,FALSE)),ﾜｰｸｼｰﾄ1!$E$72:$G$88,2,FALSE),VLOOKUP(IF(ISERROR(VLOOKUP($B10,ﾜｰｸｼｰﾄ1!$I$55:$J$68,2,FALSE))=TRUE,$B10,VLOOKUP($B10,ﾜｰｸｼｰﾄ1!$I$55:$J$68,2,FALSE)),ﾜｰｸｼｰﾄ1!$E$72:$G$88,3,FALSE)),ﾜｰｸｼｰﾄ1!$V$25:$AA$40,VLOOKUP(Z$4,ﾜｰｸｼｰﾄ1!$W$49:$X$53,2,FALSE),FALSE),VLOOKUP($B10,ﾜｰｸｼｰﾄ1!$N$45:$S$71,VLOOKUP(Z$4,ﾜｰｸｼｰﾄ1!$E$65:$F$69,2,FALSE),FALSE))))))</f>
        <v/>
      </c>
      <c r="AC10" s="5" t="str">
        <f>IF($B10="","",IF($B10=ﾜｰｸｼｰﾄ1!$B$2,ﾜｰｸｼｰﾄ1!$D$1,IF($B10=ﾜｰｸｼｰﾄ1!$B$8,ﾜｰｸｼｰﾄ1!$D$1,ﾜｰｸｼｰﾄ1!$D$2)))</f>
        <v/>
      </c>
      <c r="AD10" s="5" t="str">
        <f>IF($B10="","",IF($B10=ﾜｰｸｼｰﾄ1!$B$2,ﾜｰｸｼｰﾄ1!$D$1,IF($B10=ﾜｰｸｼｰﾄ1!$B$8,ﾜｰｸｼｰﾄ1!$D$1,ﾜｰｸｼｰﾄ1!$D$2)))</f>
        <v/>
      </c>
    </row>
    <row r="11" spans="1:35" x14ac:dyDescent="0.55000000000000004">
      <c r="A11" s="1">
        <v>3</v>
      </c>
      <c r="B11" s="77" t="str">
        <f>IF(A11&gt;ﾜｰｸｼｰﾄ1!$D$7,"",VLOOKUP(A11,ﾜｰｸｼｰﾄ1!$D$8:$M$34,ﾜｰｸｼｰﾄ1!$N$24+1,FALSE))</f>
        <v/>
      </c>
      <c r="C11" s="5" t="str">
        <f>IF($B11="","",IF($B11=ﾜｰｸｼｰﾄ1!$B$2,ﾜｰｸｼｰﾄ1!$D$1,IF($B11=ﾜｰｸｼｰﾄ1!$B$8,ﾜｰｸｼｰﾄ1!$D$1,ﾜｰｸｼｰﾄ1!$D$2)))</f>
        <v/>
      </c>
      <c r="D11" s="4" t="str">
        <f>IF($B11="","",IF($B11=ﾜｰｸｼｰﾄ1!$B$2,ﾜｰｸｼｰﾄ1!$D$1,IF($B11=ﾜｰｸｼｰﾄ1!$B$8,ﾜｰｸｼｰﾄ1!$D$1,ﾜｰｸｼｰﾄ1!$D$2)))</f>
        <v/>
      </c>
      <c r="E11" s="4" t="str">
        <f>IF($B11="","",IF($B11=ﾜｰｸｼｰﾄ1!$B$2,ﾜｰｸｼｰﾄ1!$D$2,IF($B11=ﾜｰｸｼｰﾄ1!$B$8,ﾜｰｸｼｰﾄ1!$D$2,ﾜｰｸｼｰﾄ1!$D$1)))</f>
        <v/>
      </c>
      <c r="F11" s="4" t="str">
        <f>IF($B11="","",IF($B11=ﾜｰｸｼｰﾄ1!$B$2,ﾜｰｸｼｰﾄ1!$D$1,IF($B11=ﾜｰｸｼｰﾄ1!$B$8,ﾜｰｸｼｰﾄ1!$D$1,ﾜｰｸｼｰﾄ1!$D$2)))</f>
        <v/>
      </c>
      <c r="G11" s="4" t="str">
        <f>IF($B11="","",IF($B11=ﾜｰｸｼｰﾄ1!$B$2,ﾜｰｸｼｰﾄ1!$D$1,IF($B11=ﾜｰｸｼｰﾄ1!$B$8,ﾜｰｸｼｰﾄ1!$D$1,ﾜｰｸｼｰﾄ1!$D$2)))</f>
        <v/>
      </c>
      <c r="H11" s="4" t="str">
        <f>IF(H$4="　","",IF($B11="","",IF($B11=ﾜｰｸｼｰﾄ1!$B$8,ﾜｰｸｼｰﾄ1!$D$1,IF($B11=ﾜｰｸｼｰﾄ1!$B$2,ﾜｰｸｼｰﾄ1!$D$1,IF(COUNTIF(ﾜｰｸｼｰﾄ1!$E$65:$E$69,H$4)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H$4,ﾜｰｸｼｰﾄ1!$W$49:$X$53,2,FALSE),FALSE),VLOOKUP($B11,ﾜｰｸｼｰﾄ1!$N$45:$S$71,VLOOKUP(H$4,ﾜｰｸｼｰﾄ1!$E$65:$F$69,2,FALSE),FALSE))))))</f>
        <v/>
      </c>
      <c r="I11" s="4" t="str">
        <f>IF(H$4="　","",IF($B11="","",IF($B11=ﾜｰｸｼｰﾄ1!$B$8,ﾜｰｸｼｰﾄ1!$D$1,IF($B11=ﾜｰｸｼｰﾄ1!$B$2,ﾜｰｸｼｰﾄ1!$D$1,IF(COUNTIF(ﾜｰｸｼｰﾄ1!$E$65:$E$69,H$4)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H$4,ﾜｰｸｼｰﾄ1!$W$49:$X$53,2,FALSE),FALSE),VLOOKUP($B11,ﾜｰｸｼｰﾄ1!$N$45:$S$71,VLOOKUP(H$4,ﾜｰｸｼｰﾄ1!$E$65:$F$69,2,FALSE),FALSE))))))</f>
        <v/>
      </c>
      <c r="J11" s="4" t="str">
        <f>IF(H$4="　","",IF($B11="","",IF($B11=ﾜｰｸｼｰﾄ1!$B$8,ﾜｰｸｼｰﾄ1!$D$1,IF($B11=ﾜｰｸｼｰﾄ1!$B$2,ﾜｰｸｼｰﾄ1!$D$1,IF(COUNTIF(ﾜｰｸｼｰﾄ1!$E$65:$E$69,H$4)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H$4,ﾜｰｸｼｰﾄ1!$W$49:$X$53,2,FALSE),FALSE),VLOOKUP($B11,ﾜｰｸｼｰﾄ1!$N$45:$S$71,VLOOKUP(H$4,ﾜｰｸｼｰﾄ1!$E$65:$F$69,2,FALSE),FALSE))))))</f>
        <v/>
      </c>
      <c r="K11" s="4" t="str">
        <f>IF(K$4="　","",IF($B11="","",IF($B11=ﾜｰｸｼｰﾄ1!$B$8,ﾜｰｸｼｰﾄ1!$D$1,IF($B11=ﾜｰｸｼｰﾄ1!$B$2,ﾜｰｸｼｰﾄ1!$D$1,IF(COUNTIF(ﾜｰｸｼｰﾄ1!$E$65:$E$69,K$4)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K$4,ﾜｰｸｼｰﾄ1!$W$49:$X$53,2,FALSE),FALSE),VLOOKUP($B11,ﾜｰｸｼｰﾄ1!$N$45:$S$71,VLOOKUP(K$4,ﾜｰｸｼｰﾄ1!$E$65:$F$69,2,FALSE),FALSE))))))</f>
        <v/>
      </c>
      <c r="L11" s="4" t="str">
        <f>IF(K$4="　","",IF($B11="","",IF($B11=ﾜｰｸｼｰﾄ1!$B$8,ﾜｰｸｼｰﾄ1!$D$1,IF($B11=ﾜｰｸｼｰﾄ1!$B$2,ﾜｰｸｼｰﾄ1!$D$1,IF(COUNTIF(ﾜｰｸｼｰﾄ1!$E$65:$E$69,K$4)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K$4,ﾜｰｸｼｰﾄ1!$W$49:$X$53,2,FALSE),FALSE),VLOOKUP($B11,ﾜｰｸｼｰﾄ1!$N$45:$S$71,VLOOKUP(K$4,ﾜｰｸｼｰﾄ1!$E$65:$F$69,2,FALSE),FALSE))))))</f>
        <v/>
      </c>
      <c r="M11" s="4" t="str">
        <f>IF(K$4="　","",IF($B11="","",IF($B11=ﾜｰｸｼｰﾄ1!$B$8,ﾜｰｸｼｰﾄ1!$D$1,IF($B11=ﾜｰｸｼｰﾄ1!$B$2,ﾜｰｸｼｰﾄ1!$D$1,IF(COUNTIF(ﾜｰｸｼｰﾄ1!$E$65:$E$69,K$4)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K$4,ﾜｰｸｼｰﾄ1!$W$49:$X$53,2,FALSE),FALSE),VLOOKUP($B11,ﾜｰｸｼｰﾄ1!$N$45:$S$71,VLOOKUP(K$4,ﾜｰｸｼｰﾄ1!$E$65:$F$69,2,FALSE),FALSE))))))</f>
        <v/>
      </c>
      <c r="N11" s="4" t="str">
        <f>IF(N$4="　","",IF($B11="","",IF($B11=ﾜｰｸｼｰﾄ1!$B$8,ﾜｰｸｼｰﾄ1!$D$1,IF($B11=ﾜｰｸｼｰﾄ1!$B$2,ﾜｰｸｼｰﾄ1!$D$1,IF(COUNTIF(ﾜｰｸｼｰﾄ1!$E$65:$E$69,N$4)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N$4,ﾜｰｸｼｰﾄ1!$W$49:$X$53,2,FALSE),FALSE),VLOOKUP($B11,ﾜｰｸｼｰﾄ1!$N$45:$S$71,VLOOKUP(N$4,ﾜｰｸｼｰﾄ1!$E$65:$F$69,2,FALSE),FALSE))))))</f>
        <v/>
      </c>
      <c r="O11" s="4" t="str">
        <f>IF(N$4="　","",IF($B11="","",IF($B11=ﾜｰｸｼｰﾄ1!$B$8,ﾜｰｸｼｰﾄ1!$D$1,IF($B11=ﾜｰｸｼｰﾄ1!$B$2,ﾜｰｸｼｰﾄ1!$D$1,IF(COUNTIF(ﾜｰｸｼｰﾄ1!$E$65:$E$69,N$4)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N$4,ﾜｰｸｼｰﾄ1!$W$49:$X$53,2,FALSE),FALSE),VLOOKUP($B11,ﾜｰｸｼｰﾄ1!$N$45:$S$71,VLOOKUP(N$4,ﾜｰｸｼｰﾄ1!$E$65:$F$69,2,FALSE),FALSE))))))</f>
        <v/>
      </c>
      <c r="P11" s="4" t="str">
        <f>IF(N$4="　","",IF($B11="","",IF($B11=ﾜｰｸｼｰﾄ1!$B$8,ﾜｰｸｼｰﾄ1!$D$1,IF($B11=ﾜｰｸｼｰﾄ1!$B$2,ﾜｰｸｼｰﾄ1!$D$1,IF(COUNTIF(ﾜｰｸｼｰﾄ1!$E$65:$E$69,N$4)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N$4,ﾜｰｸｼｰﾄ1!$W$49:$X$53,2,FALSE),FALSE),VLOOKUP($B11,ﾜｰｸｼｰﾄ1!$N$45:$S$71,VLOOKUP(N$4,ﾜｰｸｼｰﾄ1!$E$65:$F$69,2,FALSE),FALSE))))))</f>
        <v/>
      </c>
      <c r="Q11" s="4" t="str">
        <f>IF(Q$4="　","",IF($B11="","",IF($B11=ﾜｰｸｼｰﾄ1!$B$8,ﾜｰｸｼｰﾄ1!$D$1,IF($B11=ﾜｰｸｼｰﾄ1!$B$2,ﾜｰｸｼｰﾄ1!$D$1,IF(COUNTIF(ﾜｰｸｼｰﾄ1!$E$65:$E$69,Q$4)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Q$4,ﾜｰｸｼｰﾄ1!$W$49:$X$53,2,FALSE),FALSE),VLOOKUP($B11,ﾜｰｸｼｰﾄ1!$N$45:$S$71,VLOOKUP(Q$4,ﾜｰｸｼｰﾄ1!$E$65:$F$69,2,FALSE),FALSE))))))</f>
        <v/>
      </c>
      <c r="R11" s="4" t="str">
        <f>IF(Q$4="　","",IF($B11="","",IF($B11=ﾜｰｸｼｰﾄ1!$B$8,ﾜｰｸｼｰﾄ1!$D$1,IF($B11=ﾜｰｸｼｰﾄ1!$B$2,ﾜｰｸｼｰﾄ1!$D$1,IF(COUNTIF(ﾜｰｸｼｰﾄ1!$E$65:$E$69,Q$4)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Q$4,ﾜｰｸｼｰﾄ1!$W$49:$X$53,2,FALSE),FALSE),VLOOKUP($B11,ﾜｰｸｼｰﾄ1!$N$45:$S$71,VLOOKUP(Q$4,ﾜｰｸｼｰﾄ1!$E$65:$F$69,2,FALSE),FALSE))))))</f>
        <v/>
      </c>
      <c r="S11" s="4" t="str">
        <f>IF(Q$4="　","",IF($B11="","",IF($B11=ﾜｰｸｼｰﾄ1!$B$8,ﾜｰｸｼｰﾄ1!$D$1,IF($B11=ﾜｰｸｼｰﾄ1!$B$2,ﾜｰｸｼｰﾄ1!$D$1,IF(COUNTIF(ﾜｰｸｼｰﾄ1!$E$65:$E$69,Q$4)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Q$4,ﾜｰｸｼｰﾄ1!$W$49:$X$53,2,FALSE),FALSE),VLOOKUP($B11,ﾜｰｸｼｰﾄ1!$N$45:$S$71,VLOOKUP(Q$4,ﾜｰｸｼｰﾄ1!$E$65:$F$69,2,FALSE),FALSE))))))</f>
        <v/>
      </c>
      <c r="T11" s="4" t="str">
        <f>IF(T$4="　","",IF($B11="","",IF($B11=ﾜｰｸｼｰﾄ1!$B$8,ﾜｰｸｼｰﾄ1!$D$1,IF($B11=ﾜｰｸｼｰﾄ1!$B$2,ﾜｰｸｼｰﾄ1!$D$1,IF(COUNTIF(ﾜｰｸｼｰﾄ1!$E$65:$E$69,T$4)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T$4,ﾜｰｸｼｰﾄ1!$W$49:$X$53,2,FALSE),FALSE),VLOOKUP($B11,ﾜｰｸｼｰﾄ1!$N$45:$S$71,VLOOKUP(T$4,ﾜｰｸｼｰﾄ1!$E$65:$F$69,2,FALSE),FALSE))))))</f>
        <v/>
      </c>
      <c r="U11" s="4" t="str">
        <f>IF(T$4="　","",IF($B11="","",IF($B11=ﾜｰｸｼｰﾄ1!$B$8,ﾜｰｸｼｰﾄ1!$D$1,IF($B11=ﾜｰｸｼｰﾄ1!$B$2,ﾜｰｸｼｰﾄ1!$D$1,IF(COUNTIF(ﾜｰｸｼｰﾄ1!$E$65:$E$69,T$4)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T$4,ﾜｰｸｼｰﾄ1!$W$49:$X$53,2,FALSE),FALSE),VLOOKUP($B11,ﾜｰｸｼｰﾄ1!$N$45:$S$71,VLOOKUP(T$4,ﾜｰｸｼｰﾄ1!$E$65:$F$69,2,FALSE),FALSE))))))</f>
        <v/>
      </c>
      <c r="V11" s="4" t="str">
        <f>IF(T$4="　","",IF($B11="","",IF($B11=ﾜｰｸｼｰﾄ1!$B$8,ﾜｰｸｼｰﾄ1!$D$1,IF($B11=ﾜｰｸｼｰﾄ1!$B$2,ﾜｰｸｼｰﾄ1!$D$1,IF(COUNTIF(ﾜｰｸｼｰﾄ1!$E$65:$E$69,T$4)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T$4,ﾜｰｸｼｰﾄ1!$W$49:$X$53,2,FALSE),FALSE),VLOOKUP($B11,ﾜｰｸｼｰﾄ1!$N$45:$S$71,VLOOKUP(T$4,ﾜｰｸｼｰﾄ1!$E$65:$F$69,2,FALSE),FALSE))))))</f>
        <v/>
      </c>
      <c r="W11" s="4" t="str">
        <f>IF(W$4="　","",IF($B11="","",IF($B11=ﾜｰｸｼｰﾄ1!$B$8,ﾜｰｸｼｰﾄ1!$D$1,IF($B11=ﾜｰｸｼｰﾄ1!$B$2,ﾜｰｸｼｰﾄ1!$D$1,IF(COUNTIF(ﾜｰｸｼｰﾄ1!$E$65:$E$69,W$4)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W$4,ﾜｰｸｼｰﾄ1!$W$49:$X$53,2,FALSE),FALSE),VLOOKUP($B11,ﾜｰｸｼｰﾄ1!$N$45:$S$71,VLOOKUP(W$4,ﾜｰｸｼｰﾄ1!$E$65:$F$69,2,FALSE),FALSE))))))</f>
        <v/>
      </c>
      <c r="X11" s="4" t="str">
        <f>IF(W$4="　","",IF($B11="","",IF($B11=ﾜｰｸｼｰﾄ1!$B$8,ﾜｰｸｼｰﾄ1!$D$1,IF($B11=ﾜｰｸｼｰﾄ1!$B$2,ﾜｰｸｼｰﾄ1!$D$1,IF(COUNTIF(ﾜｰｸｼｰﾄ1!$E$65:$E$69,W$4)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W$4,ﾜｰｸｼｰﾄ1!$W$49:$X$53,2,FALSE),FALSE),VLOOKUP($B11,ﾜｰｸｼｰﾄ1!$N$45:$S$71,VLOOKUP(W$4,ﾜｰｸｼｰﾄ1!$E$65:$F$69,2,FALSE),FALSE))))))</f>
        <v/>
      </c>
      <c r="Y11" s="4" t="str">
        <f>IF(W$4="　","",IF($B11="","",IF($B11=ﾜｰｸｼｰﾄ1!$B$8,ﾜｰｸｼｰﾄ1!$D$1,IF($B11=ﾜｰｸｼｰﾄ1!$B$2,ﾜｰｸｼｰﾄ1!$D$1,IF(COUNTIF(ﾜｰｸｼｰﾄ1!$E$65:$E$69,W$4)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W$4,ﾜｰｸｼｰﾄ1!$W$49:$X$53,2,FALSE),FALSE),VLOOKUP($B11,ﾜｰｸｼｰﾄ1!$N$45:$S$71,VLOOKUP(W$4,ﾜｰｸｼｰﾄ1!$E$65:$F$69,2,FALSE),FALSE))))))</f>
        <v/>
      </c>
      <c r="Z11" s="4" t="str">
        <f>IF(Z$4="　","",IF($B11="","",IF($B11=ﾜｰｸｼｰﾄ1!$B$8,ﾜｰｸｼｰﾄ1!$D$1,IF($B11=ﾜｰｸｼｰﾄ1!$B$2,ﾜｰｸｼｰﾄ1!$D$1,IF(COUNTIF(ﾜｰｸｼｰﾄ1!$E$65:$E$69,Z$4)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Z$4,ﾜｰｸｼｰﾄ1!$W$49:$X$53,2,FALSE),FALSE),VLOOKUP($B11,ﾜｰｸｼｰﾄ1!$N$45:$S$71,VLOOKUP(Z$4,ﾜｰｸｼｰﾄ1!$E$65:$F$69,2,FALSE),FALSE))))))</f>
        <v/>
      </c>
      <c r="AA11" s="4" t="str">
        <f>IF(Z$4="　","",IF($B11="","",IF($B11=ﾜｰｸｼｰﾄ1!$B$8,ﾜｰｸｼｰﾄ1!$D$1,IF($B11=ﾜｰｸｼｰﾄ1!$B$2,ﾜｰｸｼｰﾄ1!$D$1,IF(COUNTIF(ﾜｰｸｼｰﾄ1!$E$65:$E$69,Z$4)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Z$4,ﾜｰｸｼｰﾄ1!$W$49:$X$53,2,FALSE),FALSE),VLOOKUP($B11,ﾜｰｸｼｰﾄ1!$N$45:$S$71,VLOOKUP(Z$4,ﾜｰｸｼｰﾄ1!$E$65:$F$69,2,FALSE),FALSE))))))</f>
        <v/>
      </c>
      <c r="AB11" s="4" t="str">
        <f>IF(Z$4="　","",IF($B11="","",IF($B11=ﾜｰｸｼｰﾄ1!$B$8,ﾜｰｸｼｰﾄ1!$D$1,IF($B11=ﾜｰｸｼｰﾄ1!$B$2,ﾜｰｸｼｰﾄ1!$D$1,IF(COUNTIF(ﾜｰｸｼｰﾄ1!$E$65:$E$69,Z$4)=0,VLOOKUP(CONCATENATE(VLOOKUP(IF(ISERROR(VLOOKUP($B11,ﾜｰｸｼｰﾄ1!$I$55:$J$68,2,FALSE))=TRUE,$B11,VLOOKUP($B11,ﾜｰｸｼｰﾄ1!$I$55:$J$68,2,FALSE)),ﾜｰｸｼｰﾄ1!$E$72:$G$88,2,FALSE),VLOOKUP(IF(ISERROR(VLOOKUP($B11,ﾜｰｸｼｰﾄ1!$I$55:$J$68,2,FALSE))=TRUE,$B11,VLOOKUP($B11,ﾜｰｸｼｰﾄ1!$I$55:$J$68,2,FALSE)),ﾜｰｸｼｰﾄ1!$E$72:$G$88,3,FALSE)),ﾜｰｸｼｰﾄ1!$V$25:$AA$40,VLOOKUP(Z$4,ﾜｰｸｼｰﾄ1!$W$49:$X$53,2,FALSE),FALSE),VLOOKUP($B11,ﾜｰｸｼｰﾄ1!$N$45:$S$71,VLOOKUP(Z$4,ﾜｰｸｼｰﾄ1!$E$65:$F$69,2,FALSE),FALSE))))))</f>
        <v/>
      </c>
      <c r="AC11" s="5" t="str">
        <f>IF($B11="","",IF($B11=ﾜｰｸｼｰﾄ1!$B$2,ﾜｰｸｼｰﾄ1!$D$1,IF($B11=ﾜｰｸｼｰﾄ1!$B$8,ﾜｰｸｼｰﾄ1!$D$1,ﾜｰｸｼｰﾄ1!$D$2)))</f>
        <v/>
      </c>
      <c r="AD11" s="5" t="str">
        <f>IF($B11="","",IF($B11=ﾜｰｸｼｰﾄ1!$B$2,ﾜｰｸｼｰﾄ1!$D$1,IF($B11=ﾜｰｸｼｰﾄ1!$B$8,ﾜｰｸｼｰﾄ1!$D$1,ﾜｰｸｼｰﾄ1!$D$2)))</f>
        <v/>
      </c>
    </row>
    <row r="12" spans="1:35" x14ac:dyDescent="0.55000000000000004">
      <c r="A12" s="1">
        <v>4</v>
      </c>
      <c r="B12" s="77" t="str">
        <f>IF(A12&gt;ﾜｰｸｼｰﾄ1!$D$7,"",VLOOKUP(A12,ﾜｰｸｼｰﾄ1!$D$8:$M$34,ﾜｰｸｼｰﾄ1!$N$24+1,FALSE))</f>
        <v/>
      </c>
      <c r="C12" s="4" t="str">
        <f>IF($B12="","",IF($B12=ﾜｰｸｼｰﾄ1!$B$2,ﾜｰｸｼｰﾄ1!$D$1,IF($B12=ﾜｰｸｼｰﾄ1!$B$8,ﾜｰｸｼｰﾄ1!$D$1,ﾜｰｸｼｰﾄ1!$D$2)))</f>
        <v/>
      </c>
      <c r="D12" s="4" t="str">
        <f>IF($B12="","",IF($B12=ﾜｰｸｼｰﾄ1!$B$2,ﾜｰｸｼｰﾄ1!$D$1,IF($B12=ﾜｰｸｼｰﾄ1!$B$8,ﾜｰｸｼｰﾄ1!$D$1,ﾜｰｸｼｰﾄ1!$D$2)))</f>
        <v/>
      </c>
      <c r="E12" s="4" t="str">
        <f>IF($B12="","",IF($B12=ﾜｰｸｼｰﾄ1!$B$2,ﾜｰｸｼｰﾄ1!$D$2,IF($B12=ﾜｰｸｼｰﾄ1!$B$8,ﾜｰｸｼｰﾄ1!$D$2,ﾜｰｸｼｰﾄ1!$D$1)))</f>
        <v/>
      </c>
      <c r="F12" s="4" t="str">
        <f>IF($B12="","",IF($B12=ﾜｰｸｼｰﾄ1!$B$2,ﾜｰｸｼｰﾄ1!$D$1,IF($B12=ﾜｰｸｼｰﾄ1!$B$8,ﾜｰｸｼｰﾄ1!$D$1,ﾜｰｸｼｰﾄ1!$D$2)))</f>
        <v/>
      </c>
      <c r="G12" s="4" t="str">
        <f>IF($B12="","",IF($B12=ﾜｰｸｼｰﾄ1!$B$2,ﾜｰｸｼｰﾄ1!$D$1,IF($B12=ﾜｰｸｼｰﾄ1!$B$8,ﾜｰｸｼｰﾄ1!$D$1,ﾜｰｸｼｰﾄ1!$D$2)))</f>
        <v/>
      </c>
      <c r="H12" s="4" t="str">
        <f>IF(H$4="　","",IF($B12="","",IF($B12=ﾜｰｸｼｰﾄ1!$B$8,ﾜｰｸｼｰﾄ1!$D$1,IF($B12=ﾜｰｸｼｰﾄ1!$B$2,ﾜｰｸｼｰﾄ1!$D$1,IF(COUNTIF(ﾜｰｸｼｰﾄ1!$E$65:$E$69,H$4)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H$4,ﾜｰｸｼｰﾄ1!$W$49:$X$53,2,FALSE),FALSE),VLOOKUP($B12,ﾜｰｸｼｰﾄ1!$N$45:$S$71,VLOOKUP(H$4,ﾜｰｸｼｰﾄ1!$E$65:$F$69,2,FALSE),FALSE))))))</f>
        <v/>
      </c>
      <c r="I12" s="4" t="str">
        <f>IF(H$4="　","",IF($B12="","",IF($B12=ﾜｰｸｼｰﾄ1!$B$8,ﾜｰｸｼｰﾄ1!$D$1,IF($B12=ﾜｰｸｼｰﾄ1!$B$2,ﾜｰｸｼｰﾄ1!$D$1,IF(COUNTIF(ﾜｰｸｼｰﾄ1!$E$65:$E$69,H$4)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H$4,ﾜｰｸｼｰﾄ1!$W$49:$X$53,2,FALSE),FALSE),VLOOKUP($B12,ﾜｰｸｼｰﾄ1!$N$45:$S$71,VLOOKUP(H$4,ﾜｰｸｼｰﾄ1!$E$65:$F$69,2,FALSE),FALSE))))))</f>
        <v/>
      </c>
      <c r="J12" s="4" t="str">
        <f>IF(H$4="　","",IF($B12="","",IF($B12=ﾜｰｸｼｰﾄ1!$B$8,ﾜｰｸｼｰﾄ1!$D$1,IF($B12=ﾜｰｸｼｰﾄ1!$B$2,ﾜｰｸｼｰﾄ1!$D$1,IF(COUNTIF(ﾜｰｸｼｰﾄ1!$E$65:$E$69,H$4)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H$4,ﾜｰｸｼｰﾄ1!$W$49:$X$53,2,FALSE),FALSE),VLOOKUP($B12,ﾜｰｸｼｰﾄ1!$N$45:$S$71,VLOOKUP(H$4,ﾜｰｸｼｰﾄ1!$E$65:$F$69,2,FALSE),FALSE))))))</f>
        <v/>
      </c>
      <c r="K12" s="4" t="str">
        <f>IF(K$4="　","",IF($B12="","",IF($B12=ﾜｰｸｼｰﾄ1!$B$8,ﾜｰｸｼｰﾄ1!$D$1,IF($B12=ﾜｰｸｼｰﾄ1!$B$2,ﾜｰｸｼｰﾄ1!$D$1,IF(COUNTIF(ﾜｰｸｼｰﾄ1!$E$65:$E$69,K$4)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K$4,ﾜｰｸｼｰﾄ1!$W$49:$X$53,2,FALSE),FALSE),VLOOKUP($B12,ﾜｰｸｼｰﾄ1!$N$45:$S$71,VLOOKUP(K$4,ﾜｰｸｼｰﾄ1!$E$65:$F$69,2,FALSE),FALSE))))))</f>
        <v/>
      </c>
      <c r="L12" s="4" t="str">
        <f>IF(K$4="　","",IF($B12="","",IF($B12=ﾜｰｸｼｰﾄ1!$B$8,ﾜｰｸｼｰﾄ1!$D$1,IF($B12=ﾜｰｸｼｰﾄ1!$B$2,ﾜｰｸｼｰﾄ1!$D$1,IF(COUNTIF(ﾜｰｸｼｰﾄ1!$E$65:$E$69,K$4)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K$4,ﾜｰｸｼｰﾄ1!$W$49:$X$53,2,FALSE),FALSE),VLOOKUP($B12,ﾜｰｸｼｰﾄ1!$N$45:$S$71,VLOOKUP(K$4,ﾜｰｸｼｰﾄ1!$E$65:$F$69,2,FALSE),FALSE))))))</f>
        <v/>
      </c>
      <c r="M12" s="4" t="str">
        <f>IF(K$4="　","",IF($B12="","",IF($B12=ﾜｰｸｼｰﾄ1!$B$8,ﾜｰｸｼｰﾄ1!$D$1,IF($B12=ﾜｰｸｼｰﾄ1!$B$2,ﾜｰｸｼｰﾄ1!$D$1,IF(COUNTIF(ﾜｰｸｼｰﾄ1!$E$65:$E$69,K$4)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K$4,ﾜｰｸｼｰﾄ1!$W$49:$X$53,2,FALSE),FALSE),VLOOKUP($B12,ﾜｰｸｼｰﾄ1!$N$45:$S$71,VLOOKUP(K$4,ﾜｰｸｼｰﾄ1!$E$65:$F$69,2,FALSE),FALSE))))))</f>
        <v/>
      </c>
      <c r="N12" s="4" t="str">
        <f>IF(N$4="　","",IF($B12="","",IF($B12=ﾜｰｸｼｰﾄ1!$B$8,ﾜｰｸｼｰﾄ1!$D$1,IF($B12=ﾜｰｸｼｰﾄ1!$B$2,ﾜｰｸｼｰﾄ1!$D$1,IF(COUNTIF(ﾜｰｸｼｰﾄ1!$E$65:$E$69,N$4)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N$4,ﾜｰｸｼｰﾄ1!$W$49:$X$53,2,FALSE),FALSE),VLOOKUP($B12,ﾜｰｸｼｰﾄ1!$N$45:$S$71,VLOOKUP(N$4,ﾜｰｸｼｰﾄ1!$E$65:$F$69,2,FALSE),FALSE))))))</f>
        <v/>
      </c>
      <c r="O12" s="4" t="str">
        <f>IF(N$4="　","",IF($B12="","",IF($B12=ﾜｰｸｼｰﾄ1!$B$8,ﾜｰｸｼｰﾄ1!$D$1,IF($B12=ﾜｰｸｼｰﾄ1!$B$2,ﾜｰｸｼｰﾄ1!$D$1,IF(COUNTIF(ﾜｰｸｼｰﾄ1!$E$65:$E$69,N$4)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N$4,ﾜｰｸｼｰﾄ1!$W$49:$X$53,2,FALSE),FALSE),VLOOKUP($B12,ﾜｰｸｼｰﾄ1!$N$45:$S$71,VLOOKUP(N$4,ﾜｰｸｼｰﾄ1!$E$65:$F$69,2,FALSE),FALSE))))))</f>
        <v/>
      </c>
      <c r="P12" s="4" t="str">
        <f>IF(N$4="　","",IF($B12="","",IF($B12=ﾜｰｸｼｰﾄ1!$B$8,ﾜｰｸｼｰﾄ1!$D$1,IF($B12=ﾜｰｸｼｰﾄ1!$B$2,ﾜｰｸｼｰﾄ1!$D$1,IF(COUNTIF(ﾜｰｸｼｰﾄ1!$E$65:$E$69,N$4)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N$4,ﾜｰｸｼｰﾄ1!$W$49:$X$53,2,FALSE),FALSE),VLOOKUP($B12,ﾜｰｸｼｰﾄ1!$N$45:$S$71,VLOOKUP(N$4,ﾜｰｸｼｰﾄ1!$E$65:$F$69,2,FALSE),FALSE))))))</f>
        <v/>
      </c>
      <c r="Q12" s="4" t="str">
        <f>IF(Q$4="　","",IF($B12="","",IF($B12=ﾜｰｸｼｰﾄ1!$B$8,ﾜｰｸｼｰﾄ1!$D$1,IF($B12=ﾜｰｸｼｰﾄ1!$B$2,ﾜｰｸｼｰﾄ1!$D$1,IF(COUNTIF(ﾜｰｸｼｰﾄ1!$E$65:$E$69,Q$4)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Q$4,ﾜｰｸｼｰﾄ1!$W$49:$X$53,2,FALSE),FALSE),VLOOKUP($B12,ﾜｰｸｼｰﾄ1!$N$45:$S$71,VLOOKUP(Q$4,ﾜｰｸｼｰﾄ1!$E$65:$F$69,2,FALSE),FALSE))))))</f>
        <v/>
      </c>
      <c r="R12" s="4" t="str">
        <f>IF(Q$4="　","",IF($B12="","",IF($B12=ﾜｰｸｼｰﾄ1!$B$8,ﾜｰｸｼｰﾄ1!$D$1,IF($B12=ﾜｰｸｼｰﾄ1!$B$2,ﾜｰｸｼｰﾄ1!$D$1,IF(COUNTIF(ﾜｰｸｼｰﾄ1!$E$65:$E$69,Q$4)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Q$4,ﾜｰｸｼｰﾄ1!$W$49:$X$53,2,FALSE),FALSE),VLOOKUP($B12,ﾜｰｸｼｰﾄ1!$N$45:$S$71,VLOOKUP(Q$4,ﾜｰｸｼｰﾄ1!$E$65:$F$69,2,FALSE),FALSE))))))</f>
        <v/>
      </c>
      <c r="S12" s="4" t="str">
        <f>IF(Q$4="　","",IF($B12="","",IF($B12=ﾜｰｸｼｰﾄ1!$B$8,ﾜｰｸｼｰﾄ1!$D$1,IF($B12=ﾜｰｸｼｰﾄ1!$B$2,ﾜｰｸｼｰﾄ1!$D$1,IF(COUNTIF(ﾜｰｸｼｰﾄ1!$E$65:$E$69,Q$4)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Q$4,ﾜｰｸｼｰﾄ1!$W$49:$X$53,2,FALSE),FALSE),VLOOKUP($B12,ﾜｰｸｼｰﾄ1!$N$45:$S$71,VLOOKUP(Q$4,ﾜｰｸｼｰﾄ1!$E$65:$F$69,2,FALSE),FALSE))))))</f>
        <v/>
      </c>
      <c r="T12" s="4" t="str">
        <f>IF(T$4="　","",IF($B12="","",IF($B12=ﾜｰｸｼｰﾄ1!$B$8,ﾜｰｸｼｰﾄ1!$D$1,IF($B12=ﾜｰｸｼｰﾄ1!$B$2,ﾜｰｸｼｰﾄ1!$D$1,IF(COUNTIF(ﾜｰｸｼｰﾄ1!$E$65:$E$69,T$4)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T$4,ﾜｰｸｼｰﾄ1!$W$49:$X$53,2,FALSE),FALSE),VLOOKUP($B12,ﾜｰｸｼｰﾄ1!$N$45:$S$71,VLOOKUP(T$4,ﾜｰｸｼｰﾄ1!$E$65:$F$69,2,FALSE),FALSE))))))</f>
        <v/>
      </c>
      <c r="U12" s="4" t="str">
        <f>IF(T$4="　","",IF($B12="","",IF($B12=ﾜｰｸｼｰﾄ1!$B$8,ﾜｰｸｼｰﾄ1!$D$1,IF($B12=ﾜｰｸｼｰﾄ1!$B$2,ﾜｰｸｼｰﾄ1!$D$1,IF(COUNTIF(ﾜｰｸｼｰﾄ1!$E$65:$E$69,T$4)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T$4,ﾜｰｸｼｰﾄ1!$W$49:$X$53,2,FALSE),FALSE),VLOOKUP($B12,ﾜｰｸｼｰﾄ1!$N$45:$S$71,VLOOKUP(T$4,ﾜｰｸｼｰﾄ1!$E$65:$F$69,2,FALSE),FALSE))))))</f>
        <v/>
      </c>
      <c r="V12" s="4" t="str">
        <f>IF(T$4="　","",IF($B12="","",IF($B12=ﾜｰｸｼｰﾄ1!$B$8,ﾜｰｸｼｰﾄ1!$D$1,IF($B12=ﾜｰｸｼｰﾄ1!$B$2,ﾜｰｸｼｰﾄ1!$D$1,IF(COUNTIF(ﾜｰｸｼｰﾄ1!$E$65:$E$69,T$4)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T$4,ﾜｰｸｼｰﾄ1!$W$49:$X$53,2,FALSE),FALSE),VLOOKUP($B12,ﾜｰｸｼｰﾄ1!$N$45:$S$71,VLOOKUP(T$4,ﾜｰｸｼｰﾄ1!$E$65:$F$69,2,FALSE),FALSE))))))</f>
        <v/>
      </c>
      <c r="W12" s="4" t="str">
        <f>IF(W$4="　","",IF($B12="","",IF($B12=ﾜｰｸｼｰﾄ1!$B$8,ﾜｰｸｼｰﾄ1!$D$1,IF($B12=ﾜｰｸｼｰﾄ1!$B$2,ﾜｰｸｼｰﾄ1!$D$1,IF(COUNTIF(ﾜｰｸｼｰﾄ1!$E$65:$E$69,W$4)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W$4,ﾜｰｸｼｰﾄ1!$W$49:$X$53,2,FALSE),FALSE),VLOOKUP($B12,ﾜｰｸｼｰﾄ1!$N$45:$S$71,VLOOKUP(W$4,ﾜｰｸｼｰﾄ1!$E$65:$F$69,2,FALSE),FALSE))))))</f>
        <v/>
      </c>
      <c r="X12" s="4" t="str">
        <f>IF(W$4="　","",IF($B12="","",IF($B12=ﾜｰｸｼｰﾄ1!$B$8,ﾜｰｸｼｰﾄ1!$D$1,IF($B12=ﾜｰｸｼｰﾄ1!$B$2,ﾜｰｸｼｰﾄ1!$D$1,IF(COUNTIF(ﾜｰｸｼｰﾄ1!$E$65:$E$69,W$4)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W$4,ﾜｰｸｼｰﾄ1!$W$49:$X$53,2,FALSE),FALSE),VLOOKUP($B12,ﾜｰｸｼｰﾄ1!$N$45:$S$71,VLOOKUP(W$4,ﾜｰｸｼｰﾄ1!$E$65:$F$69,2,FALSE),FALSE))))))</f>
        <v/>
      </c>
      <c r="Y12" s="4" t="str">
        <f>IF(W$4="　","",IF($B12="","",IF($B12=ﾜｰｸｼｰﾄ1!$B$8,ﾜｰｸｼｰﾄ1!$D$1,IF($B12=ﾜｰｸｼｰﾄ1!$B$2,ﾜｰｸｼｰﾄ1!$D$1,IF(COUNTIF(ﾜｰｸｼｰﾄ1!$E$65:$E$69,W$4)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W$4,ﾜｰｸｼｰﾄ1!$W$49:$X$53,2,FALSE),FALSE),VLOOKUP($B12,ﾜｰｸｼｰﾄ1!$N$45:$S$71,VLOOKUP(W$4,ﾜｰｸｼｰﾄ1!$E$65:$F$69,2,FALSE),FALSE))))))</f>
        <v/>
      </c>
      <c r="Z12" s="4" t="str">
        <f>IF(Z$4="　","",IF($B12="","",IF($B12=ﾜｰｸｼｰﾄ1!$B$8,ﾜｰｸｼｰﾄ1!$D$1,IF($B12=ﾜｰｸｼｰﾄ1!$B$2,ﾜｰｸｼｰﾄ1!$D$1,IF(COUNTIF(ﾜｰｸｼｰﾄ1!$E$65:$E$69,Z$4)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Z$4,ﾜｰｸｼｰﾄ1!$W$49:$X$53,2,FALSE),FALSE),VLOOKUP($B12,ﾜｰｸｼｰﾄ1!$N$45:$S$71,VLOOKUP(Z$4,ﾜｰｸｼｰﾄ1!$E$65:$F$69,2,FALSE),FALSE))))))</f>
        <v/>
      </c>
      <c r="AA12" s="4" t="str">
        <f>IF(Z$4="　","",IF($B12="","",IF($B12=ﾜｰｸｼｰﾄ1!$B$8,ﾜｰｸｼｰﾄ1!$D$1,IF($B12=ﾜｰｸｼｰﾄ1!$B$2,ﾜｰｸｼｰﾄ1!$D$1,IF(COUNTIF(ﾜｰｸｼｰﾄ1!$E$65:$E$69,Z$4)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Z$4,ﾜｰｸｼｰﾄ1!$W$49:$X$53,2,FALSE),FALSE),VLOOKUP($B12,ﾜｰｸｼｰﾄ1!$N$45:$S$71,VLOOKUP(Z$4,ﾜｰｸｼｰﾄ1!$E$65:$F$69,2,FALSE),FALSE))))))</f>
        <v/>
      </c>
      <c r="AB12" s="4" t="str">
        <f>IF(Z$4="　","",IF($B12="","",IF($B12=ﾜｰｸｼｰﾄ1!$B$8,ﾜｰｸｼｰﾄ1!$D$1,IF($B12=ﾜｰｸｼｰﾄ1!$B$2,ﾜｰｸｼｰﾄ1!$D$1,IF(COUNTIF(ﾜｰｸｼｰﾄ1!$E$65:$E$69,Z$4)=0,VLOOKUP(CONCATENATE(VLOOKUP(IF(ISERROR(VLOOKUP($B12,ﾜｰｸｼｰﾄ1!$I$55:$J$68,2,FALSE))=TRUE,$B12,VLOOKUP($B12,ﾜｰｸｼｰﾄ1!$I$55:$J$68,2,FALSE)),ﾜｰｸｼｰﾄ1!$E$72:$G$88,2,FALSE),VLOOKUP(IF(ISERROR(VLOOKUP($B12,ﾜｰｸｼｰﾄ1!$I$55:$J$68,2,FALSE))=TRUE,$B12,VLOOKUP($B12,ﾜｰｸｼｰﾄ1!$I$55:$J$68,2,FALSE)),ﾜｰｸｼｰﾄ1!$E$72:$G$88,3,FALSE)),ﾜｰｸｼｰﾄ1!$V$25:$AA$40,VLOOKUP(Z$4,ﾜｰｸｼｰﾄ1!$W$49:$X$53,2,FALSE),FALSE),VLOOKUP($B12,ﾜｰｸｼｰﾄ1!$N$45:$S$71,VLOOKUP(Z$4,ﾜｰｸｼｰﾄ1!$E$65:$F$69,2,FALSE),FALSE))))))</f>
        <v/>
      </c>
      <c r="AC12" s="5" t="str">
        <f>IF($B12="","",IF($B12=ﾜｰｸｼｰﾄ1!$B$2,ﾜｰｸｼｰﾄ1!$D$1,IF($B12=ﾜｰｸｼｰﾄ1!$B$8,ﾜｰｸｼｰﾄ1!$D$1,ﾜｰｸｼｰﾄ1!$D$2)))</f>
        <v/>
      </c>
      <c r="AD12" s="5" t="str">
        <f>IF($B12="","",IF($B12=ﾜｰｸｼｰﾄ1!$B$2,ﾜｰｸｼｰﾄ1!$D$1,IF($B12=ﾜｰｸｼｰﾄ1!$B$8,ﾜｰｸｼｰﾄ1!$D$1,ﾜｰｸｼｰﾄ1!$D$2)))</f>
        <v/>
      </c>
    </row>
    <row r="13" spans="1:35" x14ac:dyDescent="0.55000000000000004">
      <c r="A13" s="1">
        <v>5</v>
      </c>
      <c r="B13" s="77" t="str">
        <f>IF(A13&gt;ﾜｰｸｼｰﾄ1!$D$7,"",VLOOKUP(A13,ﾜｰｸｼｰﾄ1!$D$8:$M$34,ﾜｰｸｼｰﾄ1!$N$24+1,FALSE))</f>
        <v/>
      </c>
      <c r="C13" s="5" t="str">
        <f>IF($B13="","",IF($B13=ﾜｰｸｼｰﾄ1!$B$2,ﾜｰｸｼｰﾄ1!$D$1,IF($B13=ﾜｰｸｼｰﾄ1!$B$8,ﾜｰｸｼｰﾄ1!$D$1,ﾜｰｸｼｰﾄ1!$D$2)))</f>
        <v/>
      </c>
      <c r="D13" s="5" t="str">
        <f>IF($B13="","",IF($B13=ﾜｰｸｼｰﾄ1!$B$2,ﾜｰｸｼｰﾄ1!$D$1,IF($B13=ﾜｰｸｼｰﾄ1!$B$8,ﾜｰｸｼｰﾄ1!$D$1,ﾜｰｸｼｰﾄ1!$D$2)))</f>
        <v/>
      </c>
      <c r="E13" s="4" t="str">
        <f>IF($B13="","",IF($B13=ﾜｰｸｼｰﾄ1!$B$2,ﾜｰｸｼｰﾄ1!$D$2,IF($B13=ﾜｰｸｼｰﾄ1!$B$8,ﾜｰｸｼｰﾄ1!$D$2,ﾜｰｸｼｰﾄ1!$D$1)))</f>
        <v/>
      </c>
      <c r="F13" s="4" t="str">
        <f>IF($B13="","",IF($B13=ﾜｰｸｼｰﾄ1!$B$2,ﾜｰｸｼｰﾄ1!$D$1,IF($B13=ﾜｰｸｼｰﾄ1!$B$8,ﾜｰｸｼｰﾄ1!$D$1,ﾜｰｸｼｰﾄ1!$D$2)))</f>
        <v/>
      </c>
      <c r="G13" s="4" t="str">
        <f>IF($B13="","",IF($B13=ﾜｰｸｼｰﾄ1!$B$2,ﾜｰｸｼｰﾄ1!$D$1,IF($B13=ﾜｰｸｼｰﾄ1!$B$8,ﾜｰｸｼｰﾄ1!$D$1,ﾜｰｸｼｰﾄ1!$D$2)))</f>
        <v/>
      </c>
      <c r="H13" s="4" t="str">
        <f>IF(H$4="　","",IF($B13="","",IF($B13=ﾜｰｸｼｰﾄ1!$B$8,ﾜｰｸｼｰﾄ1!$D$1,IF($B13=ﾜｰｸｼｰﾄ1!$B$2,ﾜｰｸｼｰﾄ1!$D$1,IF(COUNTIF(ﾜｰｸｼｰﾄ1!$E$65:$E$69,H$4)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H$4,ﾜｰｸｼｰﾄ1!$W$49:$X$53,2,FALSE),FALSE),VLOOKUP($B13,ﾜｰｸｼｰﾄ1!$N$45:$S$71,VLOOKUP(H$4,ﾜｰｸｼｰﾄ1!$E$65:$F$69,2,FALSE),FALSE))))))</f>
        <v/>
      </c>
      <c r="I13" s="4" t="str">
        <f>IF(H$4="　","",IF($B13="","",IF($B13=ﾜｰｸｼｰﾄ1!$B$8,ﾜｰｸｼｰﾄ1!$D$1,IF($B13=ﾜｰｸｼｰﾄ1!$B$2,ﾜｰｸｼｰﾄ1!$D$1,IF(COUNTIF(ﾜｰｸｼｰﾄ1!$E$65:$E$69,H$4)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H$4,ﾜｰｸｼｰﾄ1!$W$49:$X$53,2,FALSE),FALSE),VLOOKUP($B13,ﾜｰｸｼｰﾄ1!$N$45:$S$71,VLOOKUP(H$4,ﾜｰｸｼｰﾄ1!$E$65:$F$69,2,FALSE),FALSE))))))</f>
        <v/>
      </c>
      <c r="J13" s="4" t="str">
        <f>IF(H$4="　","",IF($B13="","",IF($B13=ﾜｰｸｼｰﾄ1!$B$8,ﾜｰｸｼｰﾄ1!$D$1,IF($B13=ﾜｰｸｼｰﾄ1!$B$2,ﾜｰｸｼｰﾄ1!$D$1,IF(COUNTIF(ﾜｰｸｼｰﾄ1!$E$65:$E$69,H$4)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H$4,ﾜｰｸｼｰﾄ1!$W$49:$X$53,2,FALSE),FALSE),VLOOKUP($B13,ﾜｰｸｼｰﾄ1!$N$45:$S$71,VLOOKUP(H$4,ﾜｰｸｼｰﾄ1!$E$65:$F$69,2,FALSE),FALSE))))))</f>
        <v/>
      </c>
      <c r="K13" s="4" t="str">
        <f>IF(K$4="　","",IF($B13="","",IF($B13=ﾜｰｸｼｰﾄ1!$B$8,ﾜｰｸｼｰﾄ1!$D$1,IF($B13=ﾜｰｸｼｰﾄ1!$B$2,ﾜｰｸｼｰﾄ1!$D$1,IF(COUNTIF(ﾜｰｸｼｰﾄ1!$E$65:$E$69,K$4)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K$4,ﾜｰｸｼｰﾄ1!$W$49:$X$53,2,FALSE),FALSE),VLOOKUP($B13,ﾜｰｸｼｰﾄ1!$N$45:$S$71,VLOOKUP(K$4,ﾜｰｸｼｰﾄ1!$E$65:$F$69,2,FALSE),FALSE))))))</f>
        <v/>
      </c>
      <c r="L13" s="4" t="str">
        <f>IF(K$4="　","",IF($B13="","",IF($B13=ﾜｰｸｼｰﾄ1!$B$8,ﾜｰｸｼｰﾄ1!$D$1,IF($B13=ﾜｰｸｼｰﾄ1!$B$2,ﾜｰｸｼｰﾄ1!$D$1,IF(COUNTIF(ﾜｰｸｼｰﾄ1!$E$65:$E$69,K$4)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K$4,ﾜｰｸｼｰﾄ1!$W$49:$X$53,2,FALSE),FALSE),VLOOKUP($B13,ﾜｰｸｼｰﾄ1!$N$45:$S$71,VLOOKUP(K$4,ﾜｰｸｼｰﾄ1!$E$65:$F$69,2,FALSE),FALSE))))))</f>
        <v/>
      </c>
      <c r="M13" s="4" t="str">
        <f>IF(K$4="　","",IF($B13="","",IF($B13=ﾜｰｸｼｰﾄ1!$B$8,ﾜｰｸｼｰﾄ1!$D$1,IF($B13=ﾜｰｸｼｰﾄ1!$B$2,ﾜｰｸｼｰﾄ1!$D$1,IF(COUNTIF(ﾜｰｸｼｰﾄ1!$E$65:$E$69,K$4)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K$4,ﾜｰｸｼｰﾄ1!$W$49:$X$53,2,FALSE),FALSE),VLOOKUP($B13,ﾜｰｸｼｰﾄ1!$N$45:$S$71,VLOOKUP(K$4,ﾜｰｸｼｰﾄ1!$E$65:$F$69,2,FALSE),FALSE))))))</f>
        <v/>
      </c>
      <c r="N13" s="4" t="str">
        <f>IF(N$4="　","",IF($B13="","",IF($B13=ﾜｰｸｼｰﾄ1!$B$8,ﾜｰｸｼｰﾄ1!$D$1,IF($B13=ﾜｰｸｼｰﾄ1!$B$2,ﾜｰｸｼｰﾄ1!$D$1,IF(COUNTIF(ﾜｰｸｼｰﾄ1!$E$65:$E$69,N$4)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N$4,ﾜｰｸｼｰﾄ1!$W$49:$X$53,2,FALSE),FALSE),VLOOKUP($B13,ﾜｰｸｼｰﾄ1!$N$45:$S$71,VLOOKUP(N$4,ﾜｰｸｼｰﾄ1!$E$65:$F$69,2,FALSE),FALSE))))))</f>
        <v/>
      </c>
      <c r="O13" s="4" t="str">
        <f>IF(N$4="　","",IF($B13="","",IF($B13=ﾜｰｸｼｰﾄ1!$B$8,ﾜｰｸｼｰﾄ1!$D$1,IF($B13=ﾜｰｸｼｰﾄ1!$B$2,ﾜｰｸｼｰﾄ1!$D$1,IF(COUNTIF(ﾜｰｸｼｰﾄ1!$E$65:$E$69,N$4)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N$4,ﾜｰｸｼｰﾄ1!$W$49:$X$53,2,FALSE),FALSE),VLOOKUP($B13,ﾜｰｸｼｰﾄ1!$N$45:$S$71,VLOOKUP(N$4,ﾜｰｸｼｰﾄ1!$E$65:$F$69,2,FALSE),FALSE))))))</f>
        <v/>
      </c>
      <c r="P13" s="4" t="str">
        <f>IF(N$4="　","",IF($B13="","",IF($B13=ﾜｰｸｼｰﾄ1!$B$8,ﾜｰｸｼｰﾄ1!$D$1,IF($B13=ﾜｰｸｼｰﾄ1!$B$2,ﾜｰｸｼｰﾄ1!$D$1,IF(COUNTIF(ﾜｰｸｼｰﾄ1!$E$65:$E$69,N$4)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N$4,ﾜｰｸｼｰﾄ1!$W$49:$X$53,2,FALSE),FALSE),VLOOKUP($B13,ﾜｰｸｼｰﾄ1!$N$45:$S$71,VLOOKUP(N$4,ﾜｰｸｼｰﾄ1!$E$65:$F$69,2,FALSE),FALSE))))))</f>
        <v/>
      </c>
      <c r="Q13" s="4" t="str">
        <f>IF(Q$4="　","",IF($B13="","",IF($B13=ﾜｰｸｼｰﾄ1!$B$8,ﾜｰｸｼｰﾄ1!$D$1,IF($B13=ﾜｰｸｼｰﾄ1!$B$2,ﾜｰｸｼｰﾄ1!$D$1,IF(COUNTIF(ﾜｰｸｼｰﾄ1!$E$65:$E$69,Q$4)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Q$4,ﾜｰｸｼｰﾄ1!$W$49:$X$53,2,FALSE),FALSE),VLOOKUP($B13,ﾜｰｸｼｰﾄ1!$N$45:$S$71,VLOOKUP(Q$4,ﾜｰｸｼｰﾄ1!$E$65:$F$69,2,FALSE),FALSE))))))</f>
        <v/>
      </c>
      <c r="R13" s="4" t="str">
        <f>IF(Q$4="　","",IF($B13="","",IF($B13=ﾜｰｸｼｰﾄ1!$B$8,ﾜｰｸｼｰﾄ1!$D$1,IF($B13=ﾜｰｸｼｰﾄ1!$B$2,ﾜｰｸｼｰﾄ1!$D$1,IF(COUNTIF(ﾜｰｸｼｰﾄ1!$E$65:$E$69,Q$4)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Q$4,ﾜｰｸｼｰﾄ1!$W$49:$X$53,2,FALSE),FALSE),VLOOKUP($B13,ﾜｰｸｼｰﾄ1!$N$45:$S$71,VLOOKUP(Q$4,ﾜｰｸｼｰﾄ1!$E$65:$F$69,2,FALSE),FALSE))))))</f>
        <v/>
      </c>
      <c r="S13" s="4" t="str">
        <f>IF(Q$4="　","",IF($B13="","",IF($B13=ﾜｰｸｼｰﾄ1!$B$8,ﾜｰｸｼｰﾄ1!$D$1,IF($B13=ﾜｰｸｼｰﾄ1!$B$2,ﾜｰｸｼｰﾄ1!$D$1,IF(COUNTIF(ﾜｰｸｼｰﾄ1!$E$65:$E$69,Q$4)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Q$4,ﾜｰｸｼｰﾄ1!$W$49:$X$53,2,FALSE),FALSE),VLOOKUP($B13,ﾜｰｸｼｰﾄ1!$N$45:$S$71,VLOOKUP(Q$4,ﾜｰｸｼｰﾄ1!$E$65:$F$69,2,FALSE),FALSE))))))</f>
        <v/>
      </c>
      <c r="T13" s="4" t="str">
        <f>IF(T$4="　","",IF($B13="","",IF($B13=ﾜｰｸｼｰﾄ1!$B$8,ﾜｰｸｼｰﾄ1!$D$1,IF($B13=ﾜｰｸｼｰﾄ1!$B$2,ﾜｰｸｼｰﾄ1!$D$1,IF(COUNTIF(ﾜｰｸｼｰﾄ1!$E$65:$E$69,T$4)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T$4,ﾜｰｸｼｰﾄ1!$W$49:$X$53,2,FALSE),FALSE),VLOOKUP($B13,ﾜｰｸｼｰﾄ1!$N$45:$S$71,VLOOKUP(T$4,ﾜｰｸｼｰﾄ1!$E$65:$F$69,2,FALSE),FALSE))))))</f>
        <v/>
      </c>
      <c r="U13" s="4" t="str">
        <f>IF(T$4="　","",IF($B13="","",IF($B13=ﾜｰｸｼｰﾄ1!$B$8,ﾜｰｸｼｰﾄ1!$D$1,IF($B13=ﾜｰｸｼｰﾄ1!$B$2,ﾜｰｸｼｰﾄ1!$D$1,IF(COUNTIF(ﾜｰｸｼｰﾄ1!$E$65:$E$69,T$4)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T$4,ﾜｰｸｼｰﾄ1!$W$49:$X$53,2,FALSE),FALSE),VLOOKUP($B13,ﾜｰｸｼｰﾄ1!$N$45:$S$71,VLOOKUP(T$4,ﾜｰｸｼｰﾄ1!$E$65:$F$69,2,FALSE),FALSE))))))</f>
        <v/>
      </c>
      <c r="V13" s="4" t="str">
        <f>IF(T$4="　","",IF($B13="","",IF($B13=ﾜｰｸｼｰﾄ1!$B$8,ﾜｰｸｼｰﾄ1!$D$1,IF($B13=ﾜｰｸｼｰﾄ1!$B$2,ﾜｰｸｼｰﾄ1!$D$1,IF(COUNTIF(ﾜｰｸｼｰﾄ1!$E$65:$E$69,T$4)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T$4,ﾜｰｸｼｰﾄ1!$W$49:$X$53,2,FALSE),FALSE),VLOOKUP($B13,ﾜｰｸｼｰﾄ1!$N$45:$S$71,VLOOKUP(T$4,ﾜｰｸｼｰﾄ1!$E$65:$F$69,2,FALSE),FALSE))))))</f>
        <v/>
      </c>
      <c r="W13" s="4" t="str">
        <f>IF(W$4="　","",IF($B13="","",IF($B13=ﾜｰｸｼｰﾄ1!$B$8,ﾜｰｸｼｰﾄ1!$D$1,IF($B13=ﾜｰｸｼｰﾄ1!$B$2,ﾜｰｸｼｰﾄ1!$D$1,IF(COUNTIF(ﾜｰｸｼｰﾄ1!$E$65:$E$69,W$4)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W$4,ﾜｰｸｼｰﾄ1!$W$49:$X$53,2,FALSE),FALSE),VLOOKUP($B13,ﾜｰｸｼｰﾄ1!$N$45:$S$71,VLOOKUP(W$4,ﾜｰｸｼｰﾄ1!$E$65:$F$69,2,FALSE),FALSE))))))</f>
        <v/>
      </c>
      <c r="X13" s="4" t="str">
        <f>IF(W$4="　","",IF($B13="","",IF($B13=ﾜｰｸｼｰﾄ1!$B$8,ﾜｰｸｼｰﾄ1!$D$1,IF($B13=ﾜｰｸｼｰﾄ1!$B$2,ﾜｰｸｼｰﾄ1!$D$1,IF(COUNTIF(ﾜｰｸｼｰﾄ1!$E$65:$E$69,W$4)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W$4,ﾜｰｸｼｰﾄ1!$W$49:$X$53,2,FALSE),FALSE),VLOOKUP($B13,ﾜｰｸｼｰﾄ1!$N$45:$S$71,VLOOKUP(W$4,ﾜｰｸｼｰﾄ1!$E$65:$F$69,2,FALSE),FALSE))))))</f>
        <v/>
      </c>
      <c r="Y13" s="4" t="str">
        <f>IF(W$4="　","",IF($B13="","",IF($B13=ﾜｰｸｼｰﾄ1!$B$8,ﾜｰｸｼｰﾄ1!$D$1,IF($B13=ﾜｰｸｼｰﾄ1!$B$2,ﾜｰｸｼｰﾄ1!$D$1,IF(COUNTIF(ﾜｰｸｼｰﾄ1!$E$65:$E$69,W$4)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W$4,ﾜｰｸｼｰﾄ1!$W$49:$X$53,2,FALSE),FALSE),VLOOKUP($B13,ﾜｰｸｼｰﾄ1!$N$45:$S$71,VLOOKUP(W$4,ﾜｰｸｼｰﾄ1!$E$65:$F$69,2,FALSE),FALSE))))))</f>
        <v/>
      </c>
      <c r="Z13" s="4" t="str">
        <f>IF(Z$4="　","",IF($B13="","",IF($B13=ﾜｰｸｼｰﾄ1!$B$8,ﾜｰｸｼｰﾄ1!$D$1,IF($B13=ﾜｰｸｼｰﾄ1!$B$2,ﾜｰｸｼｰﾄ1!$D$1,IF(COUNTIF(ﾜｰｸｼｰﾄ1!$E$65:$E$69,Z$4)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Z$4,ﾜｰｸｼｰﾄ1!$W$49:$X$53,2,FALSE),FALSE),VLOOKUP($B13,ﾜｰｸｼｰﾄ1!$N$45:$S$71,VLOOKUP(Z$4,ﾜｰｸｼｰﾄ1!$E$65:$F$69,2,FALSE),FALSE))))))</f>
        <v/>
      </c>
      <c r="AA13" s="4" t="str">
        <f>IF(Z$4="　","",IF($B13="","",IF($B13=ﾜｰｸｼｰﾄ1!$B$8,ﾜｰｸｼｰﾄ1!$D$1,IF($B13=ﾜｰｸｼｰﾄ1!$B$2,ﾜｰｸｼｰﾄ1!$D$1,IF(COUNTIF(ﾜｰｸｼｰﾄ1!$E$65:$E$69,Z$4)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Z$4,ﾜｰｸｼｰﾄ1!$W$49:$X$53,2,FALSE),FALSE),VLOOKUP($B13,ﾜｰｸｼｰﾄ1!$N$45:$S$71,VLOOKUP(Z$4,ﾜｰｸｼｰﾄ1!$E$65:$F$69,2,FALSE),FALSE))))))</f>
        <v/>
      </c>
      <c r="AB13" s="4" t="str">
        <f>IF(Z$4="　","",IF($B13="","",IF($B13=ﾜｰｸｼｰﾄ1!$B$8,ﾜｰｸｼｰﾄ1!$D$1,IF($B13=ﾜｰｸｼｰﾄ1!$B$2,ﾜｰｸｼｰﾄ1!$D$1,IF(COUNTIF(ﾜｰｸｼｰﾄ1!$E$65:$E$69,Z$4)=0,VLOOKUP(CONCATENATE(VLOOKUP(IF(ISERROR(VLOOKUP($B13,ﾜｰｸｼｰﾄ1!$I$55:$J$68,2,FALSE))=TRUE,$B13,VLOOKUP($B13,ﾜｰｸｼｰﾄ1!$I$55:$J$68,2,FALSE)),ﾜｰｸｼｰﾄ1!$E$72:$G$88,2,FALSE),VLOOKUP(IF(ISERROR(VLOOKUP($B13,ﾜｰｸｼｰﾄ1!$I$55:$J$68,2,FALSE))=TRUE,$B13,VLOOKUP($B13,ﾜｰｸｼｰﾄ1!$I$55:$J$68,2,FALSE)),ﾜｰｸｼｰﾄ1!$E$72:$G$88,3,FALSE)),ﾜｰｸｼｰﾄ1!$V$25:$AA$40,VLOOKUP(Z$4,ﾜｰｸｼｰﾄ1!$W$49:$X$53,2,FALSE),FALSE),VLOOKUP($B13,ﾜｰｸｼｰﾄ1!$N$45:$S$71,VLOOKUP(Z$4,ﾜｰｸｼｰﾄ1!$E$65:$F$69,2,FALSE),FALSE))))))</f>
        <v/>
      </c>
      <c r="AC13" s="5" t="str">
        <f>IF($B13="","",IF($B13=ﾜｰｸｼｰﾄ1!$B$2,ﾜｰｸｼｰﾄ1!$D$1,IF($B13=ﾜｰｸｼｰﾄ1!$B$8,ﾜｰｸｼｰﾄ1!$D$1,ﾜｰｸｼｰﾄ1!$D$2)))</f>
        <v/>
      </c>
      <c r="AD13" s="5" t="str">
        <f>IF($B13="","",IF($B13=ﾜｰｸｼｰﾄ1!$B$2,ﾜｰｸｼｰﾄ1!$D$1,IF($B13=ﾜｰｸｼｰﾄ1!$B$8,ﾜｰｸｼｰﾄ1!$D$1,ﾜｰｸｼｰﾄ1!$D$2)))</f>
        <v/>
      </c>
    </row>
    <row r="14" spans="1:35" x14ac:dyDescent="0.55000000000000004">
      <c r="A14" s="1">
        <v>6</v>
      </c>
      <c r="B14" s="77" t="str">
        <f>IF(A14&gt;ﾜｰｸｼｰﾄ1!$D$7,"",VLOOKUP(A14,ﾜｰｸｼｰﾄ1!$D$8:$M$34,ﾜｰｸｼｰﾄ1!$N$24+1,FALSE))</f>
        <v/>
      </c>
      <c r="C14" s="5" t="str">
        <f>IF($B14="","",IF($B14=ﾜｰｸｼｰﾄ1!$B$2,ﾜｰｸｼｰﾄ1!$D$1,IF($B14=ﾜｰｸｼｰﾄ1!$B$8,ﾜｰｸｼｰﾄ1!$D$1,ﾜｰｸｼｰﾄ1!$D$2)))</f>
        <v/>
      </c>
      <c r="D14" s="5" t="str">
        <f>IF($B14="","",IF($B14=ﾜｰｸｼｰﾄ1!$B$2,ﾜｰｸｼｰﾄ1!$D$1,IF($B14=ﾜｰｸｼｰﾄ1!$B$8,ﾜｰｸｼｰﾄ1!$D$1,ﾜｰｸｼｰﾄ1!$D$2)))</f>
        <v/>
      </c>
      <c r="E14" s="4" t="str">
        <f>IF($B14="","",IF($B14=ﾜｰｸｼｰﾄ1!$B$2,ﾜｰｸｼｰﾄ1!$D$2,IF($B14=ﾜｰｸｼｰﾄ1!$B$8,ﾜｰｸｼｰﾄ1!$D$2,ﾜｰｸｼｰﾄ1!$D$1)))</f>
        <v/>
      </c>
      <c r="F14" s="4" t="str">
        <f>IF($B14="","",IF($B14=ﾜｰｸｼｰﾄ1!$B$2,ﾜｰｸｼｰﾄ1!$D$1,IF($B14=ﾜｰｸｼｰﾄ1!$B$8,ﾜｰｸｼｰﾄ1!$D$1,ﾜｰｸｼｰﾄ1!$D$2)))</f>
        <v/>
      </c>
      <c r="G14" s="4" t="str">
        <f>IF($B14="","",IF($B14=ﾜｰｸｼｰﾄ1!$B$2,ﾜｰｸｼｰﾄ1!$D$1,IF($B14=ﾜｰｸｼｰﾄ1!$B$8,ﾜｰｸｼｰﾄ1!$D$1,ﾜｰｸｼｰﾄ1!$D$2)))</f>
        <v/>
      </c>
      <c r="H14" s="4" t="str">
        <f>IF(H$4="　","",IF($B14="","",IF($B14=ﾜｰｸｼｰﾄ1!$B$8,ﾜｰｸｼｰﾄ1!$D$1,IF($B14=ﾜｰｸｼｰﾄ1!$B$2,ﾜｰｸｼｰﾄ1!$D$1,IF(COUNTIF(ﾜｰｸｼｰﾄ1!$E$65:$E$69,H$4)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H$4,ﾜｰｸｼｰﾄ1!$W$49:$X$53,2,FALSE),FALSE),VLOOKUP($B14,ﾜｰｸｼｰﾄ1!$N$45:$S$71,VLOOKUP(H$4,ﾜｰｸｼｰﾄ1!$E$65:$F$69,2,FALSE),FALSE))))))</f>
        <v/>
      </c>
      <c r="I14" s="4" t="str">
        <f>IF(H$4="　","",IF($B14="","",IF($B14=ﾜｰｸｼｰﾄ1!$B$8,ﾜｰｸｼｰﾄ1!$D$1,IF($B14=ﾜｰｸｼｰﾄ1!$B$2,ﾜｰｸｼｰﾄ1!$D$1,IF(COUNTIF(ﾜｰｸｼｰﾄ1!$E$65:$E$69,H$4)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H$4,ﾜｰｸｼｰﾄ1!$W$49:$X$53,2,FALSE),FALSE),VLOOKUP($B14,ﾜｰｸｼｰﾄ1!$N$45:$S$71,VLOOKUP(H$4,ﾜｰｸｼｰﾄ1!$E$65:$F$69,2,FALSE),FALSE))))))</f>
        <v/>
      </c>
      <c r="J14" s="4" t="str">
        <f>IF(H$4="　","",IF($B14="","",IF($B14=ﾜｰｸｼｰﾄ1!$B$8,ﾜｰｸｼｰﾄ1!$D$1,IF($B14=ﾜｰｸｼｰﾄ1!$B$2,ﾜｰｸｼｰﾄ1!$D$1,IF(COUNTIF(ﾜｰｸｼｰﾄ1!$E$65:$E$69,H$4)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H$4,ﾜｰｸｼｰﾄ1!$W$49:$X$53,2,FALSE),FALSE),VLOOKUP($B14,ﾜｰｸｼｰﾄ1!$N$45:$S$71,VLOOKUP(H$4,ﾜｰｸｼｰﾄ1!$E$65:$F$69,2,FALSE),FALSE))))))</f>
        <v/>
      </c>
      <c r="K14" s="4" t="str">
        <f>IF(K$4="　","",IF($B14="","",IF($B14=ﾜｰｸｼｰﾄ1!$B$8,ﾜｰｸｼｰﾄ1!$D$1,IF($B14=ﾜｰｸｼｰﾄ1!$B$2,ﾜｰｸｼｰﾄ1!$D$1,IF(COUNTIF(ﾜｰｸｼｰﾄ1!$E$65:$E$69,K$4)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K$4,ﾜｰｸｼｰﾄ1!$W$49:$X$53,2,FALSE),FALSE),VLOOKUP($B14,ﾜｰｸｼｰﾄ1!$N$45:$S$71,VLOOKUP(K$4,ﾜｰｸｼｰﾄ1!$E$65:$F$69,2,FALSE),FALSE))))))</f>
        <v/>
      </c>
      <c r="L14" s="4" t="str">
        <f>IF(K$4="　","",IF($B14="","",IF($B14=ﾜｰｸｼｰﾄ1!$B$8,ﾜｰｸｼｰﾄ1!$D$1,IF($B14=ﾜｰｸｼｰﾄ1!$B$2,ﾜｰｸｼｰﾄ1!$D$1,IF(COUNTIF(ﾜｰｸｼｰﾄ1!$E$65:$E$69,K$4)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K$4,ﾜｰｸｼｰﾄ1!$W$49:$X$53,2,FALSE),FALSE),VLOOKUP($B14,ﾜｰｸｼｰﾄ1!$N$45:$S$71,VLOOKUP(K$4,ﾜｰｸｼｰﾄ1!$E$65:$F$69,2,FALSE),FALSE))))))</f>
        <v/>
      </c>
      <c r="M14" s="4" t="str">
        <f>IF(K$4="　","",IF($B14="","",IF($B14=ﾜｰｸｼｰﾄ1!$B$8,ﾜｰｸｼｰﾄ1!$D$1,IF($B14=ﾜｰｸｼｰﾄ1!$B$2,ﾜｰｸｼｰﾄ1!$D$1,IF(COUNTIF(ﾜｰｸｼｰﾄ1!$E$65:$E$69,K$4)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K$4,ﾜｰｸｼｰﾄ1!$W$49:$X$53,2,FALSE),FALSE),VLOOKUP($B14,ﾜｰｸｼｰﾄ1!$N$45:$S$71,VLOOKUP(K$4,ﾜｰｸｼｰﾄ1!$E$65:$F$69,2,FALSE),FALSE))))))</f>
        <v/>
      </c>
      <c r="N14" s="4" t="str">
        <f>IF(N$4="　","",IF($B14="","",IF($B14=ﾜｰｸｼｰﾄ1!$B$8,ﾜｰｸｼｰﾄ1!$D$1,IF($B14=ﾜｰｸｼｰﾄ1!$B$2,ﾜｰｸｼｰﾄ1!$D$1,IF(COUNTIF(ﾜｰｸｼｰﾄ1!$E$65:$E$69,N$4)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N$4,ﾜｰｸｼｰﾄ1!$W$49:$X$53,2,FALSE),FALSE),VLOOKUP($B14,ﾜｰｸｼｰﾄ1!$N$45:$S$71,VLOOKUP(N$4,ﾜｰｸｼｰﾄ1!$E$65:$F$69,2,FALSE),FALSE))))))</f>
        <v/>
      </c>
      <c r="O14" s="4" t="str">
        <f>IF(N$4="　","",IF($B14="","",IF($B14=ﾜｰｸｼｰﾄ1!$B$8,ﾜｰｸｼｰﾄ1!$D$1,IF($B14=ﾜｰｸｼｰﾄ1!$B$2,ﾜｰｸｼｰﾄ1!$D$1,IF(COUNTIF(ﾜｰｸｼｰﾄ1!$E$65:$E$69,N$4)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N$4,ﾜｰｸｼｰﾄ1!$W$49:$X$53,2,FALSE),FALSE),VLOOKUP($B14,ﾜｰｸｼｰﾄ1!$N$45:$S$71,VLOOKUP(N$4,ﾜｰｸｼｰﾄ1!$E$65:$F$69,2,FALSE),FALSE))))))</f>
        <v/>
      </c>
      <c r="P14" s="4" t="str">
        <f>IF(N$4="　","",IF($B14="","",IF($B14=ﾜｰｸｼｰﾄ1!$B$8,ﾜｰｸｼｰﾄ1!$D$1,IF($B14=ﾜｰｸｼｰﾄ1!$B$2,ﾜｰｸｼｰﾄ1!$D$1,IF(COUNTIF(ﾜｰｸｼｰﾄ1!$E$65:$E$69,N$4)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N$4,ﾜｰｸｼｰﾄ1!$W$49:$X$53,2,FALSE),FALSE),VLOOKUP($B14,ﾜｰｸｼｰﾄ1!$N$45:$S$71,VLOOKUP(N$4,ﾜｰｸｼｰﾄ1!$E$65:$F$69,2,FALSE),FALSE))))))</f>
        <v/>
      </c>
      <c r="Q14" s="4" t="str">
        <f>IF(Q$4="　","",IF($B14="","",IF($B14=ﾜｰｸｼｰﾄ1!$B$8,ﾜｰｸｼｰﾄ1!$D$1,IF($B14=ﾜｰｸｼｰﾄ1!$B$2,ﾜｰｸｼｰﾄ1!$D$1,IF(COUNTIF(ﾜｰｸｼｰﾄ1!$E$65:$E$69,Q$4)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Q$4,ﾜｰｸｼｰﾄ1!$W$49:$X$53,2,FALSE),FALSE),VLOOKUP($B14,ﾜｰｸｼｰﾄ1!$N$45:$S$71,VLOOKUP(Q$4,ﾜｰｸｼｰﾄ1!$E$65:$F$69,2,FALSE),FALSE))))))</f>
        <v/>
      </c>
      <c r="R14" s="4" t="str">
        <f>IF(Q$4="　","",IF($B14="","",IF($B14=ﾜｰｸｼｰﾄ1!$B$8,ﾜｰｸｼｰﾄ1!$D$1,IF($B14=ﾜｰｸｼｰﾄ1!$B$2,ﾜｰｸｼｰﾄ1!$D$1,IF(COUNTIF(ﾜｰｸｼｰﾄ1!$E$65:$E$69,Q$4)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Q$4,ﾜｰｸｼｰﾄ1!$W$49:$X$53,2,FALSE),FALSE),VLOOKUP($B14,ﾜｰｸｼｰﾄ1!$N$45:$S$71,VLOOKUP(Q$4,ﾜｰｸｼｰﾄ1!$E$65:$F$69,2,FALSE),FALSE))))))</f>
        <v/>
      </c>
      <c r="S14" s="4" t="str">
        <f>IF(Q$4="　","",IF($B14="","",IF($B14=ﾜｰｸｼｰﾄ1!$B$8,ﾜｰｸｼｰﾄ1!$D$1,IF($B14=ﾜｰｸｼｰﾄ1!$B$2,ﾜｰｸｼｰﾄ1!$D$1,IF(COUNTIF(ﾜｰｸｼｰﾄ1!$E$65:$E$69,Q$4)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Q$4,ﾜｰｸｼｰﾄ1!$W$49:$X$53,2,FALSE),FALSE),VLOOKUP($B14,ﾜｰｸｼｰﾄ1!$N$45:$S$71,VLOOKUP(Q$4,ﾜｰｸｼｰﾄ1!$E$65:$F$69,2,FALSE),FALSE))))))</f>
        <v/>
      </c>
      <c r="T14" s="4" t="str">
        <f>IF(T$4="　","",IF($B14="","",IF($B14=ﾜｰｸｼｰﾄ1!$B$8,ﾜｰｸｼｰﾄ1!$D$1,IF($B14=ﾜｰｸｼｰﾄ1!$B$2,ﾜｰｸｼｰﾄ1!$D$1,IF(COUNTIF(ﾜｰｸｼｰﾄ1!$E$65:$E$69,T$4)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T$4,ﾜｰｸｼｰﾄ1!$W$49:$X$53,2,FALSE),FALSE),VLOOKUP($B14,ﾜｰｸｼｰﾄ1!$N$45:$S$71,VLOOKUP(T$4,ﾜｰｸｼｰﾄ1!$E$65:$F$69,2,FALSE),FALSE))))))</f>
        <v/>
      </c>
      <c r="U14" s="4" t="str">
        <f>IF(T$4="　","",IF($B14="","",IF($B14=ﾜｰｸｼｰﾄ1!$B$8,ﾜｰｸｼｰﾄ1!$D$1,IF($B14=ﾜｰｸｼｰﾄ1!$B$2,ﾜｰｸｼｰﾄ1!$D$1,IF(COUNTIF(ﾜｰｸｼｰﾄ1!$E$65:$E$69,T$4)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T$4,ﾜｰｸｼｰﾄ1!$W$49:$X$53,2,FALSE),FALSE),VLOOKUP($B14,ﾜｰｸｼｰﾄ1!$N$45:$S$71,VLOOKUP(T$4,ﾜｰｸｼｰﾄ1!$E$65:$F$69,2,FALSE),FALSE))))))</f>
        <v/>
      </c>
      <c r="V14" s="4" t="str">
        <f>IF(T$4="　","",IF($B14="","",IF($B14=ﾜｰｸｼｰﾄ1!$B$8,ﾜｰｸｼｰﾄ1!$D$1,IF($B14=ﾜｰｸｼｰﾄ1!$B$2,ﾜｰｸｼｰﾄ1!$D$1,IF(COUNTIF(ﾜｰｸｼｰﾄ1!$E$65:$E$69,T$4)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T$4,ﾜｰｸｼｰﾄ1!$W$49:$X$53,2,FALSE),FALSE),VLOOKUP($B14,ﾜｰｸｼｰﾄ1!$N$45:$S$71,VLOOKUP(T$4,ﾜｰｸｼｰﾄ1!$E$65:$F$69,2,FALSE),FALSE))))))</f>
        <v/>
      </c>
      <c r="W14" s="4" t="str">
        <f>IF(W$4="　","",IF($B14="","",IF($B14=ﾜｰｸｼｰﾄ1!$B$8,ﾜｰｸｼｰﾄ1!$D$1,IF($B14=ﾜｰｸｼｰﾄ1!$B$2,ﾜｰｸｼｰﾄ1!$D$1,IF(COUNTIF(ﾜｰｸｼｰﾄ1!$E$65:$E$69,W$4)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W$4,ﾜｰｸｼｰﾄ1!$W$49:$X$53,2,FALSE),FALSE),VLOOKUP($B14,ﾜｰｸｼｰﾄ1!$N$45:$S$71,VLOOKUP(W$4,ﾜｰｸｼｰﾄ1!$E$65:$F$69,2,FALSE),FALSE))))))</f>
        <v/>
      </c>
      <c r="X14" s="4" t="str">
        <f>IF(W$4="　","",IF($B14="","",IF($B14=ﾜｰｸｼｰﾄ1!$B$8,ﾜｰｸｼｰﾄ1!$D$1,IF($B14=ﾜｰｸｼｰﾄ1!$B$2,ﾜｰｸｼｰﾄ1!$D$1,IF(COUNTIF(ﾜｰｸｼｰﾄ1!$E$65:$E$69,W$4)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W$4,ﾜｰｸｼｰﾄ1!$W$49:$X$53,2,FALSE),FALSE),VLOOKUP($B14,ﾜｰｸｼｰﾄ1!$N$45:$S$71,VLOOKUP(W$4,ﾜｰｸｼｰﾄ1!$E$65:$F$69,2,FALSE),FALSE))))))</f>
        <v/>
      </c>
      <c r="Y14" s="4" t="str">
        <f>IF(W$4="　","",IF($B14="","",IF($B14=ﾜｰｸｼｰﾄ1!$B$8,ﾜｰｸｼｰﾄ1!$D$1,IF($B14=ﾜｰｸｼｰﾄ1!$B$2,ﾜｰｸｼｰﾄ1!$D$1,IF(COUNTIF(ﾜｰｸｼｰﾄ1!$E$65:$E$69,W$4)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W$4,ﾜｰｸｼｰﾄ1!$W$49:$X$53,2,FALSE),FALSE),VLOOKUP($B14,ﾜｰｸｼｰﾄ1!$N$45:$S$71,VLOOKUP(W$4,ﾜｰｸｼｰﾄ1!$E$65:$F$69,2,FALSE),FALSE))))))</f>
        <v/>
      </c>
      <c r="Z14" s="4" t="str">
        <f>IF(Z$4="　","",IF($B14="","",IF($B14=ﾜｰｸｼｰﾄ1!$B$8,ﾜｰｸｼｰﾄ1!$D$1,IF($B14=ﾜｰｸｼｰﾄ1!$B$2,ﾜｰｸｼｰﾄ1!$D$1,IF(COUNTIF(ﾜｰｸｼｰﾄ1!$E$65:$E$69,Z$4)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Z$4,ﾜｰｸｼｰﾄ1!$W$49:$X$53,2,FALSE),FALSE),VLOOKUP($B14,ﾜｰｸｼｰﾄ1!$N$45:$S$71,VLOOKUP(Z$4,ﾜｰｸｼｰﾄ1!$E$65:$F$69,2,FALSE),FALSE))))))</f>
        <v/>
      </c>
      <c r="AA14" s="4" t="str">
        <f>IF(Z$4="　","",IF($B14="","",IF($B14=ﾜｰｸｼｰﾄ1!$B$8,ﾜｰｸｼｰﾄ1!$D$1,IF($B14=ﾜｰｸｼｰﾄ1!$B$2,ﾜｰｸｼｰﾄ1!$D$1,IF(COUNTIF(ﾜｰｸｼｰﾄ1!$E$65:$E$69,Z$4)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Z$4,ﾜｰｸｼｰﾄ1!$W$49:$X$53,2,FALSE),FALSE),VLOOKUP($B14,ﾜｰｸｼｰﾄ1!$N$45:$S$71,VLOOKUP(Z$4,ﾜｰｸｼｰﾄ1!$E$65:$F$69,2,FALSE),FALSE))))))</f>
        <v/>
      </c>
      <c r="AB14" s="4" t="str">
        <f>IF(Z$4="　","",IF($B14="","",IF($B14=ﾜｰｸｼｰﾄ1!$B$8,ﾜｰｸｼｰﾄ1!$D$1,IF($B14=ﾜｰｸｼｰﾄ1!$B$2,ﾜｰｸｼｰﾄ1!$D$1,IF(COUNTIF(ﾜｰｸｼｰﾄ1!$E$65:$E$69,Z$4)=0,VLOOKUP(CONCATENATE(VLOOKUP(IF(ISERROR(VLOOKUP($B14,ﾜｰｸｼｰﾄ1!$I$55:$J$68,2,FALSE))=TRUE,$B14,VLOOKUP($B14,ﾜｰｸｼｰﾄ1!$I$55:$J$68,2,FALSE)),ﾜｰｸｼｰﾄ1!$E$72:$G$88,2,FALSE),VLOOKUP(IF(ISERROR(VLOOKUP($B14,ﾜｰｸｼｰﾄ1!$I$55:$J$68,2,FALSE))=TRUE,$B14,VLOOKUP($B14,ﾜｰｸｼｰﾄ1!$I$55:$J$68,2,FALSE)),ﾜｰｸｼｰﾄ1!$E$72:$G$88,3,FALSE)),ﾜｰｸｼｰﾄ1!$V$25:$AA$40,VLOOKUP(Z$4,ﾜｰｸｼｰﾄ1!$W$49:$X$53,2,FALSE),FALSE),VLOOKUP($B14,ﾜｰｸｼｰﾄ1!$N$45:$S$71,VLOOKUP(Z$4,ﾜｰｸｼｰﾄ1!$E$65:$F$69,2,FALSE),FALSE))))))</f>
        <v/>
      </c>
      <c r="AC14" s="5" t="str">
        <f>IF($B14="","",IF($B14=ﾜｰｸｼｰﾄ1!$B$2,ﾜｰｸｼｰﾄ1!$D$1,IF($B14=ﾜｰｸｼｰﾄ1!$B$8,ﾜｰｸｼｰﾄ1!$D$1,ﾜｰｸｼｰﾄ1!$D$2)))</f>
        <v/>
      </c>
      <c r="AD14" s="5" t="str">
        <f>IF($B14="","",IF($B14=ﾜｰｸｼｰﾄ1!$B$2,ﾜｰｸｼｰﾄ1!$D$1,IF($B14=ﾜｰｸｼｰﾄ1!$B$8,ﾜｰｸｼｰﾄ1!$D$1,ﾜｰｸｼｰﾄ1!$D$2)))</f>
        <v/>
      </c>
    </row>
    <row r="15" spans="1:35" x14ac:dyDescent="0.55000000000000004">
      <c r="A15" s="1">
        <v>7</v>
      </c>
      <c r="B15" s="77" t="str">
        <f>IF(A15&gt;ﾜｰｸｼｰﾄ1!$D$7,"",VLOOKUP(A15,ﾜｰｸｼｰﾄ1!$D$8:$M$34,ﾜｰｸｼｰﾄ1!$N$24+1,FALSE))</f>
        <v/>
      </c>
      <c r="C15" s="5" t="str">
        <f>IF($B15="","",IF($B15=ﾜｰｸｼｰﾄ1!$B$2,ﾜｰｸｼｰﾄ1!$D$1,IF($B15=ﾜｰｸｼｰﾄ1!$B$8,ﾜｰｸｼｰﾄ1!$D$1,ﾜｰｸｼｰﾄ1!$D$2)))</f>
        <v/>
      </c>
      <c r="D15" s="5" t="str">
        <f>IF($B15="","",IF($B15=ﾜｰｸｼｰﾄ1!$B$2,ﾜｰｸｼｰﾄ1!$D$1,IF($B15=ﾜｰｸｼｰﾄ1!$B$8,ﾜｰｸｼｰﾄ1!$D$1,ﾜｰｸｼｰﾄ1!$D$2)))</f>
        <v/>
      </c>
      <c r="E15" s="4" t="str">
        <f>IF($B15="","",IF($B15=ﾜｰｸｼｰﾄ1!$B$2,ﾜｰｸｼｰﾄ1!$D$2,IF($B15=ﾜｰｸｼｰﾄ1!$B$8,ﾜｰｸｼｰﾄ1!$D$2,ﾜｰｸｼｰﾄ1!$D$1)))</f>
        <v/>
      </c>
      <c r="F15" s="4" t="str">
        <f>IF($B15="","",IF($B15=ﾜｰｸｼｰﾄ1!$B$2,ﾜｰｸｼｰﾄ1!$D$1,IF($B15=ﾜｰｸｼｰﾄ1!$B$8,ﾜｰｸｼｰﾄ1!$D$1,ﾜｰｸｼｰﾄ1!$D$2)))</f>
        <v/>
      </c>
      <c r="G15" s="4" t="str">
        <f>IF($B15="","",IF($B15=ﾜｰｸｼｰﾄ1!$B$2,ﾜｰｸｼｰﾄ1!$D$1,IF($B15=ﾜｰｸｼｰﾄ1!$B$8,ﾜｰｸｼｰﾄ1!$D$1,ﾜｰｸｼｰﾄ1!$D$2)))</f>
        <v/>
      </c>
      <c r="H15" s="4" t="str">
        <f>IF(H$4="　","",IF($B15="","",IF($B15=ﾜｰｸｼｰﾄ1!$B$8,ﾜｰｸｼｰﾄ1!$D$1,IF($B15=ﾜｰｸｼｰﾄ1!$B$2,ﾜｰｸｼｰﾄ1!$D$1,IF(COUNTIF(ﾜｰｸｼｰﾄ1!$E$65:$E$69,H$4)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H$4,ﾜｰｸｼｰﾄ1!$W$49:$X$53,2,FALSE),FALSE),VLOOKUP($B15,ﾜｰｸｼｰﾄ1!$N$45:$S$71,VLOOKUP(H$4,ﾜｰｸｼｰﾄ1!$E$65:$F$69,2,FALSE),FALSE))))))</f>
        <v/>
      </c>
      <c r="I15" s="4" t="str">
        <f>IF(H$4="　","",IF($B15="","",IF($B15=ﾜｰｸｼｰﾄ1!$B$8,ﾜｰｸｼｰﾄ1!$D$1,IF($B15=ﾜｰｸｼｰﾄ1!$B$2,ﾜｰｸｼｰﾄ1!$D$1,IF(COUNTIF(ﾜｰｸｼｰﾄ1!$E$65:$E$69,H$4)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H$4,ﾜｰｸｼｰﾄ1!$W$49:$X$53,2,FALSE),FALSE),VLOOKUP($B15,ﾜｰｸｼｰﾄ1!$N$45:$S$71,VLOOKUP(H$4,ﾜｰｸｼｰﾄ1!$E$65:$F$69,2,FALSE),FALSE))))))</f>
        <v/>
      </c>
      <c r="J15" s="4" t="str">
        <f>IF(H$4="　","",IF($B15="","",IF($B15=ﾜｰｸｼｰﾄ1!$B$8,ﾜｰｸｼｰﾄ1!$D$1,IF($B15=ﾜｰｸｼｰﾄ1!$B$2,ﾜｰｸｼｰﾄ1!$D$1,IF(COUNTIF(ﾜｰｸｼｰﾄ1!$E$65:$E$69,H$4)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H$4,ﾜｰｸｼｰﾄ1!$W$49:$X$53,2,FALSE),FALSE),VLOOKUP($B15,ﾜｰｸｼｰﾄ1!$N$45:$S$71,VLOOKUP(H$4,ﾜｰｸｼｰﾄ1!$E$65:$F$69,2,FALSE),FALSE))))))</f>
        <v/>
      </c>
      <c r="K15" s="4" t="str">
        <f>IF(K$4="　","",IF($B15="","",IF($B15=ﾜｰｸｼｰﾄ1!$B$8,ﾜｰｸｼｰﾄ1!$D$1,IF($B15=ﾜｰｸｼｰﾄ1!$B$2,ﾜｰｸｼｰﾄ1!$D$1,IF(COUNTIF(ﾜｰｸｼｰﾄ1!$E$65:$E$69,K$4)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K$4,ﾜｰｸｼｰﾄ1!$W$49:$X$53,2,FALSE),FALSE),VLOOKUP($B15,ﾜｰｸｼｰﾄ1!$N$45:$S$71,VLOOKUP(K$4,ﾜｰｸｼｰﾄ1!$E$65:$F$69,2,FALSE),FALSE))))))</f>
        <v/>
      </c>
      <c r="L15" s="4" t="str">
        <f>IF(K$4="　","",IF($B15="","",IF($B15=ﾜｰｸｼｰﾄ1!$B$8,ﾜｰｸｼｰﾄ1!$D$1,IF($B15=ﾜｰｸｼｰﾄ1!$B$2,ﾜｰｸｼｰﾄ1!$D$1,IF(COUNTIF(ﾜｰｸｼｰﾄ1!$E$65:$E$69,K$4)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K$4,ﾜｰｸｼｰﾄ1!$W$49:$X$53,2,FALSE),FALSE),VLOOKUP($B15,ﾜｰｸｼｰﾄ1!$N$45:$S$71,VLOOKUP(K$4,ﾜｰｸｼｰﾄ1!$E$65:$F$69,2,FALSE),FALSE))))))</f>
        <v/>
      </c>
      <c r="M15" s="4" t="str">
        <f>IF(K$4="　","",IF($B15="","",IF($B15=ﾜｰｸｼｰﾄ1!$B$8,ﾜｰｸｼｰﾄ1!$D$1,IF($B15=ﾜｰｸｼｰﾄ1!$B$2,ﾜｰｸｼｰﾄ1!$D$1,IF(COUNTIF(ﾜｰｸｼｰﾄ1!$E$65:$E$69,K$4)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K$4,ﾜｰｸｼｰﾄ1!$W$49:$X$53,2,FALSE),FALSE),VLOOKUP($B15,ﾜｰｸｼｰﾄ1!$N$45:$S$71,VLOOKUP(K$4,ﾜｰｸｼｰﾄ1!$E$65:$F$69,2,FALSE),FALSE))))))</f>
        <v/>
      </c>
      <c r="N15" s="4" t="str">
        <f>IF(N$4="　","",IF($B15="","",IF($B15=ﾜｰｸｼｰﾄ1!$B$8,ﾜｰｸｼｰﾄ1!$D$1,IF($B15=ﾜｰｸｼｰﾄ1!$B$2,ﾜｰｸｼｰﾄ1!$D$1,IF(COUNTIF(ﾜｰｸｼｰﾄ1!$E$65:$E$69,N$4)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N$4,ﾜｰｸｼｰﾄ1!$W$49:$X$53,2,FALSE),FALSE),VLOOKUP($B15,ﾜｰｸｼｰﾄ1!$N$45:$S$71,VLOOKUP(N$4,ﾜｰｸｼｰﾄ1!$E$65:$F$69,2,FALSE),FALSE))))))</f>
        <v/>
      </c>
      <c r="O15" s="4" t="str">
        <f>IF(N$4="　","",IF($B15="","",IF($B15=ﾜｰｸｼｰﾄ1!$B$8,ﾜｰｸｼｰﾄ1!$D$1,IF($B15=ﾜｰｸｼｰﾄ1!$B$2,ﾜｰｸｼｰﾄ1!$D$1,IF(COUNTIF(ﾜｰｸｼｰﾄ1!$E$65:$E$69,N$4)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N$4,ﾜｰｸｼｰﾄ1!$W$49:$X$53,2,FALSE),FALSE),VLOOKUP($B15,ﾜｰｸｼｰﾄ1!$N$45:$S$71,VLOOKUP(N$4,ﾜｰｸｼｰﾄ1!$E$65:$F$69,2,FALSE),FALSE))))))</f>
        <v/>
      </c>
      <c r="P15" s="4" t="str">
        <f>IF(N$4="　","",IF($B15="","",IF($B15=ﾜｰｸｼｰﾄ1!$B$8,ﾜｰｸｼｰﾄ1!$D$1,IF($B15=ﾜｰｸｼｰﾄ1!$B$2,ﾜｰｸｼｰﾄ1!$D$1,IF(COUNTIF(ﾜｰｸｼｰﾄ1!$E$65:$E$69,N$4)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N$4,ﾜｰｸｼｰﾄ1!$W$49:$X$53,2,FALSE),FALSE),VLOOKUP($B15,ﾜｰｸｼｰﾄ1!$N$45:$S$71,VLOOKUP(N$4,ﾜｰｸｼｰﾄ1!$E$65:$F$69,2,FALSE),FALSE))))))</f>
        <v/>
      </c>
      <c r="Q15" s="4" t="str">
        <f>IF(Q$4="　","",IF($B15="","",IF($B15=ﾜｰｸｼｰﾄ1!$B$8,ﾜｰｸｼｰﾄ1!$D$1,IF($B15=ﾜｰｸｼｰﾄ1!$B$2,ﾜｰｸｼｰﾄ1!$D$1,IF(COUNTIF(ﾜｰｸｼｰﾄ1!$E$65:$E$69,Q$4)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Q$4,ﾜｰｸｼｰﾄ1!$W$49:$X$53,2,FALSE),FALSE),VLOOKUP($B15,ﾜｰｸｼｰﾄ1!$N$45:$S$71,VLOOKUP(Q$4,ﾜｰｸｼｰﾄ1!$E$65:$F$69,2,FALSE),FALSE))))))</f>
        <v/>
      </c>
      <c r="R15" s="4" t="str">
        <f>IF(Q$4="　","",IF($B15="","",IF($B15=ﾜｰｸｼｰﾄ1!$B$8,ﾜｰｸｼｰﾄ1!$D$1,IF($B15=ﾜｰｸｼｰﾄ1!$B$2,ﾜｰｸｼｰﾄ1!$D$1,IF(COUNTIF(ﾜｰｸｼｰﾄ1!$E$65:$E$69,Q$4)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Q$4,ﾜｰｸｼｰﾄ1!$W$49:$X$53,2,FALSE),FALSE),VLOOKUP($B15,ﾜｰｸｼｰﾄ1!$N$45:$S$71,VLOOKUP(Q$4,ﾜｰｸｼｰﾄ1!$E$65:$F$69,2,FALSE),FALSE))))))</f>
        <v/>
      </c>
      <c r="S15" s="4" t="str">
        <f>IF(Q$4="　","",IF($B15="","",IF($B15=ﾜｰｸｼｰﾄ1!$B$8,ﾜｰｸｼｰﾄ1!$D$1,IF($B15=ﾜｰｸｼｰﾄ1!$B$2,ﾜｰｸｼｰﾄ1!$D$1,IF(COUNTIF(ﾜｰｸｼｰﾄ1!$E$65:$E$69,Q$4)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Q$4,ﾜｰｸｼｰﾄ1!$W$49:$X$53,2,FALSE),FALSE),VLOOKUP($B15,ﾜｰｸｼｰﾄ1!$N$45:$S$71,VLOOKUP(Q$4,ﾜｰｸｼｰﾄ1!$E$65:$F$69,2,FALSE),FALSE))))))</f>
        <v/>
      </c>
      <c r="T15" s="4" t="str">
        <f>IF(T$4="　","",IF($B15="","",IF($B15=ﾜｰｸｼｰﾄ1!$B$8,ﾜｰｸｼｰﾄ1!$D$1,IF($B15=ﾜｰｸｼｰﾄ1!$B$2,ﾜｰｸｼｰﾄ1!$D$1,IF(COUNTIF(ﾜｰｸｼｰﾄ1!$E$65:$E$69,T$4)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T$4,ﾜｰｸｼｰﾄ1!$W$49:$X$53,2,FALSE),FALSE),VLOOKUP($B15,ﾜｰｸｼｰﾄ1!$N$45:$S$71,VLOOKUP(T$4,ﾜｰｸｼｰﾄ1!$E$65:$F$69,2,FALSE),FALSE))))))</f>
        <v/>
      </c>
      <c r="U15" s="4" t="str">
        <f>IF(T$4="　","",IF($B15="","",IF($B15=ﾜｰｸｼｰﾄ1!$B$8,ﾜｰｸｼｰﾄ1!$D$1,IF($B15=ﾜｰｸｼｰﾄ1!$B$2,ﾜｰｸｼｰﾄ1!$D$1,IF(COUNTIF(ﾜｰｸｼｰﾄ1!$E$65:$E$69,T$4)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T$4,ﾜｰｸｼｰﾄ1!$W$49:$X$53,2,FALSE),FALSE),VLOOKUP($B15,ﾜｰｸｼｰﾄ1!$N$45:$S$71,VLOOKUP(T$4,ﾜｰｸｼｰﾄ1!$E$65:$F$69,2,FALSE),FALSE))))))</f>
        <v/>
      </c>
      <c r="V15" s="4" t="str">
        <f>IF(T$4="　","",IF($B15="","",IF($B15=ﾜｰｸｼｰﾄ1!$B$8,ﾜｰｸｼｰﾄ1!$D$1,IF($B15=ﾜｰｸｼｰﾄ1!$B$2,ﾜｰｸｼｰﾄ1!$D$1,IF(COUNTIF(ﾜｰｸｼｰﾄ1!$E$65:$E$69,T$4)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T$4,ﾜｰｸｼｰﾄ1!$W$49:$X$53,2,FALSE),FALSE),VLOOKUP($B15,ﾜｰｸｼｰﾄ1!$N$45:$S$71,VLOOKUP(T$4,ﾜｰｸｼｰﾄ1!$E$65:$F$69,2,FALSE),FALSE))))))</f>
        <v/>
      </c>
      <c r="W15" s="4" t="str">
        <f>IF(W$4="　","",IF($B15="","",IF($B15=ﾜｰｸｼｰﾄ1!$B$8,ﾜｰｸｼｰﾄ1!$D$1,IF($B15=ﾜｰｸｼｰﾄ1!$B$2,ﾜｰｸｼｰﾄ1!$D$1,IF(COUNTIF(ﾜｰｸｼｰﾄ1!$E$65:$E$69,W$4)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W$4,ﾜｰｸｼｰﾄ1!$W$49:$X$53,2,FALSE),FALSE),VLOOKUP($B15,ﾜｰｸｼｰﾄ1!$N$45:$S$71,VLOOKUP(W$4,ﾜｰｸｼｰﾄ1!$E$65:$F$69,2,FALSE),FALSE))))))</f>
        <v/>
      </c>
      <c r="X15" s="4" t="str">
        <f>IF(W$4="　","",IF($B15="","",IF($B15=ﾜｰｸｼｰﾄ1!$B$8,ﾜｰｸｼｰﾄ1!$D$1,IF($B15=ﾜｰｸｼｰﾄ1!$B$2,ﾜｰｸｼｰﾄ1!$D$1,IF(COUNTIF(ﾜｰｸｼｰﾄ1!$E$65:$E$69,W$4)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W$4,ﾜｰｸｼｰﾄ1!$W$49:$X$53,2,FALSE),FALSE),VLOOKUP($B15,ﾜｰｸｼｰﾄ1!$N$45:$S$71,VLOOKUP(W$4,ﾜｰｸｼｰﾄ1!$E$65:$F$69,2,FALSE),FALSE))))))</f>
        <v/>
      </c>
      <c r="Y15" s="4" t="str">
        <f>IF(W$4="　","",IF($B15="","",IF($B15=ﾜｰｸｼｰﾄ1!$B$8,ﾜｰｸｼｰﾄ1!$D$1,IF($B15=ﾜｰｸｼｰﾄ1!$B$2,ﾜｰｸｼｰﾄ1!$D$1,IF(COUNTIF(ﾜｰｸｼｰﾄ1!$E$65:$E$69,W$4)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W$4,ﾜｰｸｼｰﾄ1!$W$49:$X$53,2,FALSE),FALSE),VLOOKUP($B15,ﾜｰｸｼｰﾄ1!$N$45:$S$71,VLOOKUP(W$4,ﾜｰｸｼｰﾄ1!$E$65:$F$69,2,FALSE),FALSE))))))</f>
        <v/>
      </c>
      <c r="Z15" s="4" t="str">
        <f>IF(Z$4="　","",IF($B15="","",IF($B15=ﾜｰｸｼｰﾄ1!$B$8,ﾜｰｸｼｰﾄ1!$D$1,IF($B15=ﾜｰｸｼｰﾄ1!$B$2,ﾜｰｸｼｰﾄ1!$D$1,IF(COUNTIF(ﾜｰｸｼｰﾄ1!$E$65:$E$69,Z$4)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Z$4,ﾜｰｸｼｰﾄ1!$W$49:$X$53,2,FALSE),FALSE),VLOOKUP($B15,ﾜｰｸｼｰﾄ1!$N$45:$S$71,VLOOKUP(Z$4,ﾜｰｸｼｰﾄ1!$E$65:$F$69,2,FALSE),FALSE))))))</f>
        <v/>
      </c>
      <c r="AA15" s="4" t="str">
        <f>IF(Z$4="　","",IF($B15="","",IF($B15=ﾜｰｸｼｰﾄ1!$B$8,ﾜｰｸｼｰﾄ1!$D$1,IF($B15=ﾜｰｸｼｰﾄ1!$B$2,ﾜｰｸｼｰﾄ1!$D$1,IF(COUNTIF(ﾜｰｸｼｰﾄ1!$E$65:$E$69,Z$4)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Z$4,ﾜｰｸｼｰﾄ1!$W$49:$X$53,2,FALSE),FALSE),VLOOKUP($B15,ﾜｰｸｼｰﾄ1!$N$45:$S$71,VLOOKUP(Z$4,ﾜｰｸｼｰﾄ1!$E$65:$F$69,2,FALSE),FALSE))))))</f>
        <v/>
      </c>
      <c r="AB15" s="4" t="str">
        <f>IF(Z$4="　","",IF($B15="","",IF($B15=ﾜｰｸｼｰﾄ1!$B$8,ﾜｰｸｼｰﾄ1!$D$1,IF($B15=ﾜｰｸｼｰﾄ1!$B$2,ﾜｰｸｼｰﾄ1!$D$1,IF(COUNTIF(ﾜｰｸｼｰﾄ1!$E$65:$E$69,Z$4)=0,VLOOKUP(CONCATENATE(VLOOKUP(IF(ISERROR(VLOOKUP($B15,ﾜｰｸｼｰﾄ1!$I$55:$J$68,2,FALSE))=TRUE,$B15,VLOOKUP($B15,ﾜｰｸｼｰﾄ1!$I$55:$J$68,2,FALSE)),ﾜｰｸｼｰﾄ1!$E$72:$G$88,2,FALSE),VLOOKUP(IF(ISERROR(VLOOKUP($B15,ﾜｰｸｼｰﾄ1!$I$55:$J$68,2,FALSE))=TRUE,$B15,VLOOKUP($B15,ﾜｰｸｼｰﾄ1!$I$55:$J$68,2,FALSE)),ﾜｰｸｼｰﾄ1!$E$72:$G$88,3,FALSE)),ﾜｰｸｼｰﾄ1!$V$25:$AA$40,VLOOKUP(Z$4,ﾜｰｸｼｰﾄ1!$W$49:$X$53,2,FALSE),FALSE),VLOOKUP($B15,ﾜｰｸｼｰﾄ1!$N$45:$S$71,VLOOKUP(Z$4,ﾜｰｸｼｰﾄ1!$E$65:$F$69,2,FALSE),FALSE))))))</f>
        <v/>
      </c>
      <c r="AC15" s="5" t="str">
        <f>IF($B15="","",IF($B15=ﾜｰｸｼｰﾄ1!$B$2,ﾜｰｸｼｰﾄ1!$D$1,IF($B15=ﾜｰｸｼｰﾄ1!$B$8,ﾜｰｸｼｰﾄ1!$D$1,ﾜｰｸｼｰﾄ1!$D$2)))</f>
        <v/>
      </c>
      <c r="AD15" s="5" t="str">
        <f>IF($B15="","",IF($B15=ﾜｰｸｼｰﾄ1!$B$2,ﾜｰｸｼｰﾄ1!$D$1,IF($B15=ﾜｰｸｼｰﾄ1!$B$8,ﾜｰｸｼｰﾄ1!$D$1,ﾜｰｸｼｰﾄ1!$D$2)))</f>
        <v/>
      </c>
    </row>
    <row r="16" spans="1:35" x14ac:dyDescent="0.55000000000000004">
      <c r="A16" s="1">
        <v>8</v>
      </c>
      <c r="B16" s="77" t="str">
        <f>IF(A16&gt;ﾜｰｸｼｰﾄ1!$D$7,"",VLOOKUP(A16,ﾜｰｸｼｰﾄ1!$D$8:$M$34,ﾜｰｸｼｰﾄ1!$N$24+1,FALSE))</f>
        <v/>
      </c>
      <c r="C16" s="5" t="str">
        <f>IF($B16="","",IF($B16=ﾜｰｸｼｰﾄ1!$B$2,ﾜｰｸｼｰﾄ1!$D$1,IF($B16=ﾜｰｸｼｰﾄ1!$B$8,ﾜｰｸｼｰﾄ1!$D$1,ﾜｰｸｼｰﾄ1!$D$2)))</f>
        <v/>
      </c>
      <c r="D16" s="5" t="str">
        <f>IF($B16="","",IF($B16=ﾜｰｸｼｰﾄ1!$B$2,ﾜｰｸｼｰﾄ1!$D$1,IF($B16=ﾜｰｸｼｰﾄ1!$B$8,ﾜｰｸｼｰﾄ1!$D$1,ﾜｰｸｼｰﾄ1!$D$2)))</f>
        <v/>
      </c>
      <c r="E16" s="4" t="str">
        <f>IF($B16="","",IF($B16=ﾜｰｸｼｰﾄ1!$B$2,ﾜｰｸｼｰﾄ1!$D$2,IF($B16=ﾜｰｸｼｰﾄ1!$B$8,ﾜｰｸｼｰﾄ1!$D$2,ﾜｰｸｼｰﾄ1!$D$1)))</f>
        <v/>
      </c>
      <c r="F16" s="4" t="str">
        <f>IF($B16="","",IF($B16=ﾜｰｸｼｰﾄ1!$B$2,ﾜｰｸｼｰﾄ1!$D$1,IF($B16=ﾜｰｸｼｰﾄ1!$B$8,ﾜｰｸｼｰﾄ1!$D$1,ﾜｰｸｼｰﾄ1!$D$2)))</f>
        <v/>
      </c>
      <c r="G16" s="4" t="str">
        <f>IF($B16="","",IF($B16=ﾜｰｸｼｰﾄ1!$B$2,ﾜｰｸｼｰﾄ1!$D$1,IF($B16=ﾜｰｸｼｰﾄ1!$B$8,ﾜｰｸｼｰﾄ1!$D$1,ﾜｰｸｼｰﾄ1!$D$2)))</f>
        <v/>
      </c>
      <c r="H16" s="4" t="str">
        <f>IF(H$4="　","",IF($B16="","",IF($B16=ﾜｰｸｼｰﾄ1!$B$8,ﾜｰｸｼｰﾄ1!$D$1,IF($B16=ﾜｰｸｼｰﾄ1!$B$2,ﾜｰｸｼｰﾄ1!$D$1,IF(COUNTIF(ﾜｰｸｼｰﾄ1!$E$65:$E$69,H$4)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H$4,ﾜｰｸｼｰﾄ1!$W$49:$X$53,2,FALSE),FALSE),VLOOKUP($B16,ﾜｰｸｼｰﾄ1!$N$45:$S$71,VLOOKUP(H$4,ﾜｰｸｼｰﾄ1!$E$65:$F$69,2,FALSE),FALSE))))))</f>
        <v/>
      </c>
      <c r="I16" s="4" t="str">
        <f>IF(H$4="　","",IF($B16="","",IF($B16=ﾜｰｸｼｰﾄ1!$B$8,ﾜｰｸｼｰﾄ1!$D$1,IF($B16=ﾜｰｸｼｰﾄ1!$B$2,ﾜｰｸｼｰﾄ1!$D$1,IF(COUNTIF(ﾜｰｸｼｰﾄ1!$E$65:$E$69,H$4)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H$4,ﾜｰｸｼｰﾄ1!$W$49:$X$53,2,FALSE),FALSE),VLOOKUP($B16,ﾜｰｸｼｰﾄ1!$N$45:$S$71,VLOOKUP(H$4,ﾜｰｸｼｰﾄ1!$E$65:$F$69,2,FALSE),FALSE))))))</f>
        <v/>
      </c>
      <c r="J16" s="4" t="str">
        <f>IF(H$4="　","",IF($B16="","",IF($B16=ﾜｰｸｼｰﾄ1!$B$8,ﾜｰｸｼｰﾄ1!$D$1,IF($B16=ﾜｰｸｼｰﾄ1!$B$2,ﾜｰｸｼｰﾄ1!$D$1,IF(COUNTIF(ﾜｰｸｼｰﾄ1!$E$65:$E$69,H$4)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H$4,ﾜｰｸｼｰﾄ1!$W$49:$X$53,2,FALSE),FALSE),VLOOKUP($B16,ﾜｰｸｼｰﾄ1!$N$45:$S$71,VLOOKUP(H$4,ﾜｰｸｼｰﾄ1!$E$65:$F$69,2,FALSE),FALSE))))))</f>
        <v/>
      </c>
      <c r="K16" s="4" t="str">
        <f>IF(K$4="　","",IF($B16="","",IF($B16=ﾜｰｸｼｰﾄ1!$B$8,ﾜｰｸｼｰﾄ1!$D$1,IF($B16=ﾜｰｸｼｰﾄ1!$B$2,ﾜｰｸｼｰﾄ1!$D$1,IF(COUNTIF(ﾜｰｸｼｰﾄ1!$E$65:$E$69,K$4)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K$4,ﾜｰｸｼｰﾄ1!$W$49:$X$53,2,FALSE),FALSE),VLOOKUP($B16,ﾜｰｸｼｰﾄ1!$N$45:$S$71,VLOOKUP(K$4,ﾜｰｸｼｰﾄ1!$E$65:$F$69,2,FALSE),FALSE))))))</f>
        <v/>
      </c>
      <c r="L16" s="4" t="str">
        <f>IF(K$4="　","",IF($B16="","",IF($B16=ﾜｰｸｼｰﾄ1!$B$8,ﾜｰｸｼｰﾄ1!$D$1,IF($B16=ﾜｰｸｼｰﾄ1!$B$2,ﾜｰｸｼｰﾄ1!$D$1,IF(COUNTIF(ﾜｰｸｼｰﾄ1!$E$65:$E$69,K$4)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K$4,ﾜｰｸｼｰﾄ1!$W$49:$X$53,2,FALSE),FALSE),VLOOKUP($B16,ﾜｰｸｼｰﾄ1!$N$45:$S$71,VLOOKUP(K$4,ﾜｰｸｼｰﾄ1!$E$65:$F$69,2,FALSE),FALSE))))))</f>
        <v/>
      </c>
      <c r="M16" s="4" t="str">
        <f>IF(K$4="　","",IF($B16="","",IF($B16=ﾜｰｸｼｰﾄ1!$B$8,ﾜｰｸｼｰﾄ1!$D$1,IF($B16=ﾜｰｸｼｰﾄ1!$B$2,ﾜｰｸｼｰﾄ1!$D$1,IF(COUNTIF(ﾜｰｸｼｰﾄ1!$E$65:$E$69,K$4)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K$4,ﾜｰｸｼｰﾄ1!$W$49:$X$53,2,FALSE),FALSE),VLOOKUP($B16,ﾜｰｸｼｰﾄ1!$N$45:$S$71,VLOOKUP(K$4,ﾜｰｸｼｰﾄ1!$E$65:$F$69,2,FALSE),FALSE))))))</f>
        <v/>
      </c>
      <c r="N16" s="4" t="str">
        <f>IF(N$4="　","",IF($B16="","",IF($B16=ﾜｰｸｼｰﾄ1!$B$8,ﾜｰｸｼｰﾄ1!$D$1,IF($B16=ﾜｰｸｼｰﾄ1!$B$2,ﾜｰｸｼｰﾄ1!$D$1,IF(COUNTIF(ﾜｰｸｼｰﾄ1!$E$65:$E$69,N$4)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N$4,ﾜｰｸｼｰﾄ1!$W$49:$X$53,2,FALSE),FALSE),VLOOKUP($B16,ﾜｰｸｼｰﾄ1!$N$45:$S$71,VLOOKUP(N$4,ﾜｰｸｼｰﾄ1!$E$65:$F$69,2,FALSE),FALSE))))))</f>
        <v/>
      </c>
      <c r="O16" s="4" t="str">
        <f>IF(N$4="　","",IF($B16="","",IF($B16=ﾜｰｸｼｰﾄ1!$B$8,ﾜｰｸｼｰﾄ1!$D$1,IF($B16=ﾜｰｸｼｰﾄ1!$B$2,ﾜｰｸｼｰﾄ1!$D$1,IF(COUNTIF(ﾜｰｸｼｰﾄ1!$E$65:$E$69,N$4)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N$4,ﾜｰｸｼｰﾄ1!$W$49:$X$53,2,FALSE),FALSE),VLOOKUP($B16,ﾜｰｸｼｰﾄ1!$N$45:$S$71,VLOOKUP(N$4,ﾜｰｸｼｰﾄ1!$E$65:$F$69,2,FALSE),FALSE))))))</f>
        <v/>
      </c>
      <c r="P16" s="4" t="str">
        <f>IF(N$4="　","",IF($B16="","",IF($B16=ﾜｰｸｼｰﾄ1!$B$8,ﾜｰｸｼｰﾄ1!$D$1,IF($B16=ﾜｰｸｼｰﾄ1!$B$2,ﾜｰｸｼｰﾄ1!$D$1,IF(COUNTIF(ﾜｰｸｼｰﾄ1!$E$65:$E$69,N$4)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N$4,ﾜｰｸｼｰﾄ1!$W$49:$X$53,2,FALSE),FALSE),VLOOKUP($B16,ﾜｰｸｼｰﾄ1!$N$45:$S$71,VLOOKUP(N$4,ﾜｰｸｼｰﾄ1!$E$65:$F$69,2,FALSE),FALSE))))))</f>
        <v/>
      </c>
      <c r="Q16" s="4" t="str">
        <f>IF(Q$4="　","",IF($B16="","",IF($B16=ﾜｰｸｼｰﾄ1!$B$8,ﾜｰｸｼｰﾄ1!$D$1,IF($B16=ﾜｰｸｼｰﾄ1!$B$2,ﾜｰｸｼｰﾄ1!$D$1,IF(COUNTIF(ﾜｰｸｼｰﾄ1!$E$65:$E$69,Q$4)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Q$4,ﾜｰｸｼｰﾄ1!$W$49:$X$53,2,FALSE),FALSE),VLOOKUP($B16,ﾜｰｸｼｰﾄ1!$N$45:$S$71,VLOOKUP(Q$4,ﾜｰｸｼｰﾄ1!$E$65:$F$69,2,FALSE),FALSE))))))</f>
        <v/>
      </c>
      <c r="R16" s="4" t="str">
        <f>IF(Q$4="　","",IF($B16="","",IF($B16=ﾜｰｸｼｰﾄ1!$B$8,ﾜｰｸｼｰﾄ1!$D$1,IF($B16=ﾜｰｸｼｰﾄ1!$B$2,ﾜｰｸｼｰﾄ1!$D$1,IF(COUNTIF(ﾜｰｸｼｰﾄ1!$E$65:$E$69,Q$4)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Q$4,ﾜｰｸｼｰﾄ1!$W$49:$X$53,2,FALSE),FALSE),VLOOKUP($B16,ﾜｰｸｼｰﾄ1!$N$45:$S$71,VLOOKUP(Q$4,ﾜｰｸｼｰﾄ1!$E$65:$F$69,2,FALSE),FALSE))))))</f>
        <v/>
      </c>
      <c r="S16" s="4" t="str">
        <f>IF(Q$4="　","",IF($B16="","",IF($B16=ﾜｰｸｼｰﾄ1!$B$8,ﾜｰｸｼｰﾄ1!$D$1,IF($B16=ﾜｰｸｼｰﾄ1!$B$2,ﾜｰｸｼｰﾄ1!$D$1,IF(COUNTIF(ﾜｰｸｼｰﾄ1!$E$65:$E$69,Q$4)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Q$4,ﾜｰｸｼｰﾄ1!$W$49:$X$53,2,FALSE),FALSE),VLOOKUP($B16,ﾜｰｸｼｰﾄ1!$N$45:$S$71,VLOOKUP(Q$4,ﾜｰｸｼｰﾄ1!$E$65:$F$69,2,FALSE),FALSE))))))</f>
        <v/>
      </c>
      <c r="T16" s="4" t="str">
        <f>IF(T$4="　","",IF($B16="","",IF($B16=ﾜｰｸｼｰﾄ1!$B$8,ﾜｰｸｼｰﾄ1!$D$1,IF($B16=ﾜｰｸｼｰﾄ1!$B$2,ﾜｰｸｼｰﾄ1!$D$1,IF(COUNTIF(ﾜｰｸｼｰﾄ1!$E$65:$E$69,T$4)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T$4,ﾜｰｸｼｰﾄ1!$W$49:$X$53,2,FALSE),FALSE),VLOOKUP($B16,ﾜｰｸｼｰﾄ1!$N$45:$S$71,VLOOKUP(T$4,ﾜｰｸｼｰﾄ1!$E$65:$F$69,2,FALSE),FALSE))))))</f>
        <v/>
      </c>
      <c r="U16" s="4" t="str">
        <f>IF(T$4="　","",IF($B16="","",IF($B16=ﾜｰｸｼｰﾄ1!$B$8,ﾜｰｸｼｰﾄ1!$D$1,IF($B16=ﾜｰｸｼｰﾄ1!$B$2,ﾜｰｸｼｰﾄ1!$D$1,IF(COUNTIF(ﾜｰｸｼｰﾄ1!$E$65:$E$69,T$4)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T$4,ﾜｰｸｼｰﾄ1!$W$49:$X$53,2,FALSE),FALSE),VLOOKUP($B16,ﾜｰｸｼｰﾄ1!$N$45:$S$71,VLOOKUP(T$4,ﾜｰｸｼｰﾄ1!$E$65:$F$69,2,FALSE),FALSE))))))</f>
        <v/>
      </c>
      <c r="V16" s="4" t="str">
        <f>IF(T$4="　","",IF($B16="","",IF($B16=ﾜｰｸｼｰﾄ1!$B$8,ﾜｰｸｼｰﾄ1!$D$1,IF($B16=ﾜｰｸｼｰﾄ1!$B$2,ﾜｰｸｼｰﾄ1!$D$1,IF(COUNTIF(ﾜｰｸｼｰﾄ1!$E$65:$E$69,T$4)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T$4,ﾜｰｸｼｰﾄ1!$W$49:$X$53,2,FALSE),FALSE),VLOOKUP($B16,ﾜｰｸｼｰﾄ1!$N$45:$S$71,VLOOKUP(T$4,ﾜｰｸｼｰﾄ1!$E$65:$F$69,2,FALSE),FALSE))))))</f>
        <v/>
      </c>
      <c r="W16" s="4" t="str">
        <f>IF(W$4="　","",IF($B16="","",IF($B16=ﾜｰｸｼｰﾄ1!$B$8,ﾜｰｸｼｰﾄ1!$D$1,IF($B16=ﾜｰｸｼｰﾄ1!$B$2,ﾜｰｸｼｰﾄ1!$D$1,IF(COUNTIF(ﾜｰｸｼｰﾄ1!$E$65:$E$69,W$4)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W$4,ﾜｰｸｼｰﾄ1!$W$49:$X$53,2,FALSE),FALSE),VLOOKUP($B16,ﾜｰｸｼｰﾄ1!$N$45:$S$71,VLOOKUP(W$4,ﾜｰｸｼｰﾄ1!$E$65:$F$69,2,FALSE),FALSE))))))</f>
        <v/>
      </c>
      <c r="X16" s="4" t="str">
        <f>IF(W$4="　","",IF($B16="","",IF($B16=ﾜｰｸｼｰﾄ1!$B$8,ﾜｰｸｼｰﾄ1!$D$1,IF($B16=ﾜｰｸｼｰﾄ1!$B$2,ﾜｰｸｼｰﾄ1!$D$1,IF(COUNTIF(ﾜｰｸｼｰﾄ1!$E$65:$E$69,W$4)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W$4,ﾜｰｸｼｰﾄ1!$W$49:$X$53,2,FALSE),FALSE),VLOOKUP($B16,ﾜｰｸｼｰﾄ1!$N$45:$S$71,VLOOKUP(W$4,ﾜｰｸｼｰﾄ1!$E$65:$F$69,2,FALSE),FALSE))))))</f>
        <v/>
      </c>
      <c r="Y16" s="4" t="str">
        <f>IF(W$4="　","",IF($B16="","",IF($B16=ﾜｰｸｼｰﾄ1!$B$8,ﾜｰｸｼｰﾄ1!$D$1,IF($B16=ﾜｰｸｼｰﾄ1!$B$2,ﾜｰｸｼｰﾄ1!$D$1,IF(COUNTIF(ﾜｰｸｼｰﾄ1!$E$65:$E$69,W$4)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W$4,ﾜｰｸｼｰﾄ1!$W$49:$X$53,2,FALSE),FALSE),VLOOKUP($B16,ﾜｰｸｼｰﾄ1!$N$45:$S$71,VLOOKUP(W$4,ﾜｰｸｼｰﾄ1!$E$65:$F$69,2,FALSE),FALSE))))))</f>
        <v/>
      </c>
      <c r="Z16" s="4" t="str">
        <f>IF(Z$4="　","",IF($B16="","",IF($B16=ﾜｰｸｼｰﾄ1!$B$8,ﾜｰｸｼｰﾄ1!$D$1,IF($B16=ﾜｰｸｼｰﾄ1!$B$2,ﾜｰｸｼｰﾄ1!$D$1,IF(COUNTIF(ﾜｰｸｼｰﾄ1!$E$65:$E$69,Z$4)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Z$4,ﾜｰｸｼｰﾄ1!$W$49:$X$53,2,FALSE),FALSE),VLOOKUP($B16,ﾜｰｸｼｰﾄ1!$N$45:$S$71,VLOOKUP(Z$4,ﾜｰｸｼｰﾄ1!$E$65:$F$69,2,FALSE),FALSE))))))</f>
        <v/>
      </c>
      <c r="AA16" s="4" t="str">
        <f>IF(Z$4="　","",IF($B16="","",IF($B16=ﾜｰｸｼｰﾄ1!$B$8,ﾜｰｸｼｰﾄ1!$D$1,IF($B16=ﾜｰｸｼｰﾄ1!$B$2,ﾜｰｸｼｰﾄ1!$D$1,IF(COUNTIF(ﾜｰｸｼｰﾄ1!$E$65:$E$69,Z$4)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Z$4,ﾜｰｸｼｰﾄ1!$W$49:$X$53,2,FALSE),FALSE),VLOOKUP($B16,ﾜｰｸｼｰﾄ1!$N$45:$S$71,VLOOKUP(Z$4,ﾜｰｸｼｰﾄ1!$E$65:$F$69,2,FALSE),FALSE))))))</f>
        <v/>
      </c>
      <c r="AB16" s="4" t="str">
        <f>IF(Z$4="　","",IF($B16="","",IF($B16=ﾜｰｸｼｰﾄ1!$B$8,ﾜｰｸｼｰﾄ1!$D$1,IF($B16=ﾜｰｸｼｰﾄ1!$B$2,ﾜｰｸｼｰﾄ1!$D$1,IF(COUNTIF(ﾜｰｸｼｰﾄ1!$E$65:$E$69,Z$4)=0,VLOOKUP(CONCATENATE(VLOOKUP(IF(ISERROR(VLOOKUP($B16,ﾜｰｸｼｰﾄ1!$I$55:$J$68,2,FALSE))=TRUE,$B16,VLOOKUP($B16,ﾜｰｸｼｰﾄ1!$I$55:$J$68,2,FALSE)),ﾜｰｸｼｰﾄ1!$E$72:$G$88,2,FALSE),VLOOKUP(IF(ISERROR(VLOOKUP($B16,ﾜｰｸｼｰﾄ1!$I$55:$J$68,2,FALSE))=TRUE,$B16,VLOOKUP($B16,ﾜｰｸｼｰﾄ1!$I$55:$J$68,2,FALSE)),ﾜｰｸｼｰﾄ1!$E$72:$G$88,3,FALSE)),ﾜｰｸｼｰﾄ1!$V$25:$AA$40,VLOOKUP(Z$4,ﾜｰｸｼｰﾄ1!$W$49:$X$53,2,FALSE),FALSE),VLOOKUP($B16,ﾜｰｸｼｰﾄ1!$N$45:$S$71,VLOOKUP(Z$4,ﾜｰｸｼｰﾄ1!$E$65:$F$69,2,FALSE),FALSE))))))</f>
        <v/>
      </c>
      <c r="AC16" s="5" t="str">
        <f>IF($B16="","",IF($B16=ﾜｰｸｼｰﾄ1!$B$2,ﾜｰｸｼｰﾄ1!$D$1,IF($B16=ﾜｰｸｼｰﾄ1!$B$8,ﾜｰｸｼｰﾄ1!$D$1,ﾜｰｸｼｰﾄ1!$D$2)))</f>
        <v/>
      </c>
      <c r="AD16" s="5" t="str">
        <f>IF($B16="","",IF($B16=ﾜｰｸｼｰﾄ1!$B$2,ﾜｰｸｼｰﾄ1!$D$1,IF($B16=ﾜｰｸｼｰﾄ1!$B$8,ﾜｰｸｼｰﾄ1!$D$1,ﾜｰｸｼｰﾄ1!$D$2)))</f>
        <v/>
      </c>
    </row>
    <row r="17" spans="1:30" x14ac:dyDescent="0.55000000000000004">
      <c r="A17" s="1">
        <v>9</v>
      </c>
      <c r="B17" s="77" t="str">
        <f>IF(A17&gt;ﾜｰｸｼｰﾄ1!$D$7,"",VLOOKUP(A17,ﾜｰｸｼｰﾄ1!$D$8:$M$34,ﾜｰｸｼｰﾄ1!$N$24+1,FALSE))</f>
        <v/>
      </c>
      <c r="C17" s="5" t="str">
        <f>IF($B17="","",IF($B17=ﾜｰｸｼｰﾄ1!$B$2,ﾜｰｸｼｰﾄ1!$D$1,IF($B17=ﾜｰｸｼｰﾄ1!$B$8,ﾜｰｸｼｰﾄ1!$D$1,ﾜｰｸｼｰﾄ1!$D$2)))</f>
        <v/>
      </c>
      <c r="D17" s="5" t="str">
        <f>IF($B17="","",IF($B17=ﾜｰｸｼｰﾄ1!$B$2,ﾜｰｸｼｰﾄ1!$D$1,IF($B17=ﾜｰｸｼｰﾄ1!$B$8,ﾜｰｸｼｰﾄ1!$D$1,ﾜｰｸｼｰﾄ1!$D$2)))</f>
        <v/>
      </c>
      <c r="E17" s="4" t="str">
        <f>IF($B17="","",IF($B17=ﾜｰｸｼｰﾄ1!$B$2,ﾜｰｸｼｰﾄ1!$D$2,IF($B17=ﾜｰｸｼｰﾄ1!$B$8,ﾜｰｸｼｰﾄ1!$D$2,ﾜｰｸｼｰﾄ1!$D$1)))</f>
        <v/>
      </c>
      <c r="F17" s="4" t="str">
        <f>IF($B17="","",IF($B17=ﾜｰｸｼｰﾄ1!$B$2,ﾜｰｸｼｰﾄ1!$D$1,IF($B17=ﾜｰｸｼｰﾄ1!$B$8,ﾜｰｸｼｰﾄ1!$D$1,ﾜｰｸｼｰﾄ1!$D$2)))</f>
        <v/>
      </c>
      <c r="G17" s="4" t="str">
        <f>IF($B17="","",IF($B17=ﾜｰｸｼｰﾄ1!$B$2,ﾜｰｸｼｰﾄ1!$D$1,IF($B17=ﾜｰｸｼｰﾄ1!$B$8,ﾜｰｸｼｰﾄ1!$D$1,ﾜｰｸｼｰﾄ1!$D$2)))</f>
        <v/>
      </c>
      <c r="H17" s="4" t="str">
        <f>IF(H$4="　","",IF($B17="","",IF($B17=ﾜｰｸｼｰﾄ1!$B$8,ﾜｰｸｼｰﾄ1!$D$1,IF($B17=ﾜｰｸｼｰﾄ1!$B$2,ﾜｰｸｼｰﾄ1!$D$1,IF(COUNTIF(ﾜｰｸｼｰﾄ1!$E$65:$E$69,H$4)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H$4,ﾜｰｸｼｰﾄ1!$W$49:$X$53,2,FALSE),FALSE),VLOOKUP($B17,ﾜｰｸｼｰﾄ1!$N$45:$S$71,VLOOKUP(H$4,ﾜｰｸｼｰﾄ1!$E$65:$F$69,2,FALSE),FALSE))))))</f>
        <v/>
      </c>
      <c r="I17" s="4" t="str">
        <f>IF(H$4="　","",IF($B17="","",IF($B17=ﾜｰｸｼｰﾄ1!$B$8,ﾜｰｸｼｰﾄ1!$D$1,IF($B17=ﾜｰｸｼｰﾄ1!$B$2,ﾜｰｸｼｰﾄ1!$D$1,IF(COUNTIF(ﾜｰｸｼｰﾄ1!$E$65:$E$69,H$4)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H$4,ﾜｰｸｼｰﾄ1!$W$49:$X$53,2,FALSE),FALSE),VLOOKUP($B17,ﾜｰｸｼｰﾄ1!$N$45:$S$71,VLOOKUP(H$4,ﾜｰｸｼｰﾄ1!$E$65:$F$69,2,FALSE),FALSE))))))</f>
        <v/>
      </c>
      <c r="J17" s="4" t="str">
        <f>IF(H$4="　","",IF($B17="","",IF($B17=ﾜｰｸｼｰﾄ1!$B$8,ﾜｰｸｼｰﾄ1!$D$1,IF($B17=ﾜｰｸｼｰﾄ1!$B$2,ﾜｰｸｼｰﾄ1!$D$1,IF(COUNTIF(ﾜｰｸｼｰﾄ1!$E$65:$E$69,H$4)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H$4,ﾜｰｸｼｰﾄ1!$W$49:$X$53,2,FALSE),FALSE),VLOOKUP($B17,ﾜｰｸｼｰﾄ1!$N$45:$S$71,VLOOKUP(H$4,ﾜｰｸｼｰﾄ1!$E$65:$F$69,2,FALSE),FALSE))))))</f>
        <v/>
      </c>
      <c r="K17" s="4" t="str">
        <f>IF(K$4="　","",IF($B17="","",IF($B17=ﾜｰｸｼｰﾄ1!$B$8,ﾜｰｸｼｰﾄ1!$D$1,IF($B17=ﾜｰｸｼｰﾄ1!$B$2,ﾜｰｸｼｰﾄ1!$D$1,IF(COUNTIF(ﾜｰｸｼｰﾄ1!$E$65:$E$69,K$4)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K$4,ﾜｰｸｼｰﾄ1!$W$49:$X$53,2,FALSE),FALSE),VLOOKUP($B17,ﾜｰｸｼｰﾄ1!$N$45:$S$71,VLOOKUP(K$4,ﾜｰｸｼｰﾄ1!$E$65:$F$69,2,FALSE),FALSE))))))</f>
        <v/>
      </c>
      <c r="L17" s="4" t="str">
        <f>IF(K$4="　","",IF($B17="","",IF($B17=ﾜｰｸｼｰﾄ1!$B$8,ﾜｰｸｼｰﾄ1!$D$1,IF($B17=ﾜｰｸｼｰﾄ1!$B$2,ﾜｰｸｼｰﾄ1!$D$1,IF(COUNTIF(ﾜｰｸｼｰﾄ1!$E$65:$E$69,K$4)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K$4,ﾜｰｸｼｰﾄ1!$W$49:$X$53,2,FALSE),FALSE),VLOOKUP($B17,ﾜｰｸｼｰﾄ1!$N$45:$S$71,VLOOKUP(K$4,ﾜｰｸｼｰﾄ1!$E$65:$F$69,2,FALSE),FALSE))))))</f>
        <v/>
      </c>
      <c r="M17" s="4" t="str">
        <f>IF(K$4="　","",IF($B17="","",IF($B17=ﾜｰｸｼｰﾄ1!$B$8,ﾜｰｸｼｰﾄ1!$D$1,IF($B17=ﾜｰｸｼｰﾄ1!$B$2,ﾜｰｸｼｰﾄ1!$D$1,IF(COUNTIF(ﾜｰｸｼｰﾄ1!$E$65:$E$69,K$4)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K$4,ﾜｰｸｼｰﾄ1!$W$49:$X$53,2,FALSE),FALSE),VLOOKUP($B17,ﾜｰｸｼｰﾄ1!$N$45:$S$71,VLOOKUP(K$4,ﾜｰｸｼｰﾄ1!$E$65:$F$69,2,FALSE),FALSE))))))</f>
        <v/>
      </c>
      <c r="N17" s="4" t="str">
        <f>IF(N$4="　","",IF($B17="","",IF($B17=ﾜｰｸｼｰﾄ1!$B$8,ﾜｰｸｼｰﾄ1!$D$1,IF($B17=ﾜｰｸｼｰﾄ1!$B$2,ﾜｰｸｼｰﾄ1!$D$1,IF(COUNTIF(ﾜｰｸｼｰﾄ1!$E$65:$E$69,N$4)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N$4,ﾜｰｸｼｰﾄ1!$W$49:$X$53,2,FALSE),FALSE),VLOOKUP($B17,ﾜｰｸｼｰﾄ1!$N$45:$S$71,VLOOKUP(N$4,ﾜｰｸｼｰﾄ1!$E$65:$F$69,2,FALSE),FALSE))))))</f>
        <v/>
      </c>
      <c r="O17" s="4" t="str">
        <f>IF(N$4="　","",IF($B17="","",IF($B17=ﾜｰｸｼｰﾄ1!$B$8,ﾜｰｸｼｰﾄ1!$D$1,IF($B17=ﾜｰｸｼｰﾄ1!$B$2,ﾜｰｸｼｰﾄ1!$D$1,IF(COUNTIF(ﾜｰｸｼｰﾄ1!$E$65:$E$69,N$4)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N$4,ﾜｰｸｼｰﾄ1!$W$49:$X$53,2,FALSE),FALSE),VLOOKUP($B17,ﾜｰｸｼｰﾄ1!$N$45:$S$71,VLOOKUP(N$4,ﾜｰｸｼｰﾄ1!$E$65:$F$69,2,FALSE),FALSE))))))</f>
        <v/>
      </c>
      <c r="P17" s="4" t="str">
        <f>IF(N$4="　","",IF($B17="","",IF($B17=ﾜｰｸｼｰﾄ1!$B$8,ﾜｰｸｼｰﾄ1!$D$1,IF($B17=ﾜｰｸｼｰﾄ1!$B$2,ﾜｰｸｼｰﾄ1!$D$1,IF(COUNTIF(ﾜｰｸｼｰﾄ1!$E$65:$E$69,N$4)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N$4,ﾜｰｸｼｰﾄ1!$W$49:$X$53,2,FALSE),FALSE),VLOOKUP($B17,ﾜｰｸｼｰﾄ1!$N$45:$S$71,VLOOKUP(N$4,ﾜｰｸｼｰﾄ1!$E$65:$F$69,2,FALSE),FALSE))))))</f>
        <v/>
      </c>
      <c r="Q17" s="4" t="str">
        <f>IF(Q$4="　","",IF($B17="","",IF($B17=ﾜｰｸｼｰﾄ1!$B$8,ﾜｰｸｼｰﾄ1!$D$1,IF($B17=ﾜｰｸｼｰﾄ1!$B$2,ﾜｰｸｼｰﾄ1!$D$1,IF(COUNTIF(ﾜｰｸｼｰﾄ1!$E$65:$E$69,Q$4)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Q$4,ﾜｰｸｼｰﾄ1!$W$49:$X$53,2,FALSE),FALSE),VLOOKUP($B17,ﾜｰｸｼｰﾄ1!$N$45:$S$71,VLOOKUP(Q$4,ﾜｰｸｼｰﾄ1!$E$65:$F$69,2,FALSE),FALSE))))))</f>
        <v/>
      </c>
      <c r="R17" s="4" t="str">
        <f>IF(Q$4="　","",IF($B17="","",IF($B17=ﾜｰｸｼｰﾄ1!$B$8,ﾜｰｸｼｰﾄ1!$D$1,IF($B17=ﾜｰｸｼｰﾄ1!$B$2,ﾜｰｸｼｰﾄ1!$D$1,IF(COUNTIF(ﾜｰｸｼｰﾄ1!$E$65:$E$69,Q$4)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Q$4,ﾜｰｸｼｰﾄ1!$W$49:$X$53,2,FALSE),FALSE),VLOOKUP($B17,ﾜｰｸｼｰﾄ1!$N$45:$S$71,VLOOKUP(Q$4,ﾜｰｸｼｰﾄ1!$E$65:$F$69,2,FALSE),FALSE))))))</f>
        <v/>
      </c>
      <c r="S17" s="4" t="str">
        <f>IF(Q$4="　","",IF($B17="","",IF($B17=ﾜｰｸｼｰﾄ1!$B$8,ﾜｰｸｼｰﾄ1!$D$1,IF($B17=ﾜｰｸｼｰﾄ1!$B$2,ﾜｰｸｼｰﾄ1!$D$1,IF(COUNTIF(ﾜｰｸｼｰﾄ1!$E$65:$E$69,Q$4)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Q$4,ﾜｰｸｼｰﾄ1!$W$49:$X$53,2,FALSE),FALSE),VLOOKUP($B17,ﾜｰｸｼｰﾄ1!$N$45:$S$71,VLOOKUP(Q$4,ﾜｰｸｼｰﾄ1!$E$65:$F$69,2,FALSE),FALSE))))))</f>
        <v/>
      </c>
      <c r="T17" s="4" t="str">
        <f>IF(T$4="　","",IF($B17="","",IF($B17=ﾜｰｸｼｰﾄ1!$B$8,ﾜｰｸｼｰﾄ1!$D$1,IF($B17=ﾜｰｸｼｰﾄ1!$B$2,ﾜｰｸｼｰﾄ1!$D$1,IF(COUNTIF(ﾜｰｸｼｰﾄ1!$E$65:$E$69,T$4)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T$4,ﾜｰｸｼｰﾄ1!$W$49:$X$53,2,FALSE),FALSE),VLOOKUP($B17,ﾜｰｸｼｰﾄ1!$N$45:$S$71,VLOOKUP(T$4,ﾜｰｸｼｰﾄ1!$E$65:$F$69,2,FALSE),FALSE))))))</f>
        <v/>
      </c>
      <c r="U17" s="4" t="str">
        <f>IF(T$4="　","",IF($B17="","",IF($B17=ﾜｰｸｼｰﾄ1!$B$8,ﾜｰｸｼｰﾄ1!$D$1,IF($B17=ﾜｰｸｼｰﾄ1!$B$2,ﾜｰｸｼｰﾄ1!$D$1,IF(COUNTIF(ﾜｰｸｼｰﾄ1!$E$65:$E$69,T$4)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T$4,ﾜｰｸｼｰﾄ1!$W$49:$X$53,2,FALSE),FALSE),VLOOKUP($B17,ﾜｰｸｼｰﾄ1!$N$45:$S$71,VLOOKUP(T$4,ﾜｰｸｼｰﾄ1!$E$65:$F$69,2,FALSE),FALSE))))))</f>
        <v/>
      </c>
      <c r="V17" s="4" t="str">
        <f>IF(T$4="　","",IF($B17="","",IF($B17=ﾜｰｸｼｰﾄ1!$B$8,ﾜｰｸｼｰﾄ1!$D$1,IF($B17=ﾜｰｸｼｰﾄ1!$B$2,ﾜｰｸｼｰﾄ1!$D$1,IF(COUNTIF(ﾜｰｸｼｰﾄ1!$E$65:$E$69,T$4)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T$4,ﾜｰｸｼｰﾄ1!$W$49:$X$53,2,FALSE),FALSE),VLOOKUP($B17,ﾜｰｸｼｰﾄ1!$N$45:$S$71,VLOOKUP(T$4,ﾜｰｸｼｰﾄ1!$E$65:$F$69,2,FALSE),FALSE))))))</f>
        <v/>
      </c>
      <c r="W17" s="4" t="str">
        <f>IF(W$4="　","",IF($B17="","",IF($B17=ﾜｰｸｼｰﾄ1!$B$8,ﾜｰｸｼｰﾄ1!$D$1,IF($B17=ﾜｰｸｼｰﾄ1!$B$2,ﾜｰｸｼｰﾄ1!$D$1,IF(COUNTIF(ﾜｰｸｼｰﾄ1!$E$65:$E$69,W$4)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W$4,ﾜｰｸｼｰﾄ1!$W$49:$X$53,2,FALSE),FALSE),VLOOKUP($B17,ﾜｰｸｼｰﾄ1!$N$45:$S$71,VLOOKUP(W$4,ﾜｰｸｼｰﾄ1!$E$65:$F$69,2,FALSE),FALSE))))))</f>
        <v/>
      </c>
      <c r="X17" s="4" t="str">
        <f>IF(W$4="　","",IF($B17="","",IF($B17=ﾜｰｸｼｰﾄ1!$B$8,ﾜｰｸｼｰﾄ1!$D$1,IF($B17=ﾜｰｸｼｰﾄ1!$B$2,ﾜｰｸｼｰﾄ1!$D$1,IF(COUNTIF(ﾜｰｸｼｰﾄ1!$E$65:$E$69,W$4)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W$4,ﾜｰｸｼｰﾄ1!$W$49:$X$53,2,FALSE),FALSE),VLOOKUP($B17,ﾜｰｸｼｰﾄ1!$N$45:$S$71,VLOOKUP(W$4,ﾜｰｸｼｰﾄ1!$E$65:$F$69,2,FALSE),FALSE))))))</f>
        <v/>
      </c>
      <c r="Y17" s="4" t="str">
        <f>IF(W$4="　","",IF($B17="","",IF($B17=ﾜｰｸｼｰﾄ1!$B$8,ﾜｰｸｼｰﾄ1!$D$1,IF($B17=ﾜｰｸｼｰﾄ1!$B$2,ﾜｰｸｼｰﾄ1!$D$1,IF(COUNTIF(ﾜｰｸｼｰﾄ1!$E$65:$E$69,W$4)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W$4,ﾜｰｸｼｰﾄ1!$W$49:$X$53,2,FALSE),FALSE),VLOOKUP($B17,ﾜｰｸｼｰﾄ1!$N$45:$S$71,VLOOKUP(W$4,ﾜｰｸｼｰﾄ1!$E$65:$F$69,2,FALSE),FALSE))))))</f>
        <v/>
      </c>
      <c r="Z17" s="4" t="str">
        <f>IF(Z$4="　","",IF($B17="","",IF($B17=ﾜｰｸｼｰﾄ1!$B$8,ﾜｰｸｼｰﾄ1!$D$1,IF($B17=ﾜｰｸｼｰﾄ1!$B$2,ﾜｰｸｼｰﾄ1!$D$1,IF(COUNTIF(ﾜｰｸｼｰﾄ1!$E$65:$E$69,Z$4)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Z$4,ﾜｰｸｼｰﾄ1!$W$49:$X$53,2,FALSE),FALSE),VLOOKUP($B17,ﾜｰｸｼｰﾄ1!$N$45:$S$71,VLOOKUP(Z$4,ﾜｰｸｼｰﾄ1!$E$65:$F$69,2,FALSE),FALSE))))))</f>
        <v/>
      </c>
      <c r="AA17" s="4" t="str">
        <f>IF(Z$4="　","",IF($B17="","",IF($B17=ﾜｰｸｼｰﾄ1!$B$8,ﾜｰｸｼｰﾄ1!$D$1,IF($B17=ﾜｰｸｼｰﾄ1!$B$2,ﾜｰｸｼｰﾄ1!$D$1,IF(COUNTIF(ﾜｰｸｼｰﾄ1!$E$65:$E$69,Z$4)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Z$4,ﾜｰｸｼｰﾄ1!$W$49:$X$53,2,FALSE),FALSE),VLOOKUP($B17,ﾜｰｸｼｰﾄ1!$N$45:$S$71,VLOOKUP(Z$4,ﾜｰｸｼｰﾄ1!$E$65:$F$69,2,FALSE),FALSE))))))</f>
        <v/>
      </c>
      <c r="AB17" s="4" t="str">
        <f>IF(Z$4="　","",IF($B17="","",IF($B17=ﾜｰｸｼｰﾄ1!$B$8,ﾜｰｸｼｰﾄ1!$D$1,IF($B17=ﾜｰｸｼｰﾄ1!$B$2,ﾜｰｸｼｰﾄ1!$D$1,IF(COUNTIF(ﾜｰｸｼｰﾄ1!$E$65:$E$69,Z$4)=0,VLOOKUP(CONCATENATE(VLOOKUP(IF(ISERROR(VLOOKUP($B17,ﾜｰｸｼｰﾄ1!$I$55:$J$68,2,FALSE))=TRUE,$B17,VLOOKUP($B17,ﾜｰｸｼｰﾄ1!$I$55:$J$68,2,FALSE)),ﾜｰｸｼｰﾄ1!$E$72:$G$88,2,FALSE),VLOOKUP(IF(ISERROR(VLOOKUP($B17,ﾜｰｸｼｰﾄ1!$I$55:$J$68,2,FALSE))=TRUE,$B17,VLOOKUP($B17,ﾜｰｸｼｰﾄ1!$I$55:$J$68,2,FALSE)),ﾜｰｸｼｰﾄ1!$E$72:$G$88,3,FALSE)),ﾜｰｸｼｰﾄ1!$V$25:$AA$40,VLOOKUP(Z$4,ﾜｰｸｼｰﾄ1!$W$49:$X$53,2,FALSE),FALSE),VLOOKUP($B17,ﾜｰｸｼｰﾄ1!$N$45:$S$71,VLOOKUP(Z$4,ﾜｰｸｼｰﾄ1!$E$65:$F$69,2,FALSE),FALSE))))))</f>
        <v/>
      </c>
      <c r="AC17" s="5" t="str">
        <f>IF($B17="","",IF($B17=ﾜｰｸｼｰﾄ1!$B$2,ﾜｰｸｼｰﾄ1!$D$1,IF($B17=ﾜｰｸｼｰﾄ1!$B$8,ﾜｰｸｼｰﾄ1!$D$1,ﾜｰｸｼｰﾄ1!$D$2)))</f>
        <v/>
      </c>
      <c r="AD17" s="5" t="str">
        <f>IF($B17="","",IF($B17=ﾜｰｸｼｰﾄ1!$B$2,ﾜｰｸｼｰﾄ1!$D$1,IF($B17=ﾜｰｸｼｰﾄ1!$B$8,ﾜｰｸｼｰﾄ1!$D$1,ﾜｰｸｼｰﾄ1!$D$2)))</f>
        <v/>
      </c>
    </row>
    <row r="18" spans="1:30" x14ac:dyDescent="0.55000000000000004">
      <c r="A18" s="1">
        <v>10</v>
      </c>
      <c r="B18" s="77" t="str">
        <f>IF(A18&gt;ﾜｰｸｼｰﾄ1!$D$7,"",VLOOKUP(A18,ﾜｰｸｼｰﾄ1!$D$8:$M$34,ﾜｰｸｼｰﾄ1!$N$24+1,FALSE))</f>
        <v/>
      </c>
      <c r="C18" s="5" t="str">
        <f>IF($B18="","",IF($B18=ﾜｰｸｼｰﾄ1!$B$2,ﾜｰｸｼｰﾄ1!$D$1,IF($B18=ﾜｰｸｼｰﾄ1!$B$8,ﾜｰｸｼｰﾄ1!$D$1,ﾜｰｸｼｰﾄ1!$D$2)))</f>
        <v/>
      </c>
      <c r="D18" s="5" t="str">
        <f>IF($B18="","",IF($B18=ﾜｰｸｼｰﾄ1!$B$2,ﾜｰｸｼｰﾄ1!$D$1,IF($B18=ﾜｰｸｼｰﾄ1!$B$8,ﾜｰｸｼｰﾄ1!$D$1,ﾜｰｸｼｰﾄ1!$D$2)))</f>
        <v/>
      </c>
      <c r="E18" s="4" t="str">
        <f>IF($B18="","",IF($B18=ﾜｰｸｼｰﾄ1!$B$2,ﾜｰｸｼｰﾄ1!$D$2,IF($B18=ﾜｰｸｼｰﾄ1!$B$8,ﾜｰｸｼｰﾄ1!$D$2,ﾜｰｸｼｰﾄ1!$D$1)))</f>
        <v/>
      </c>
      <c r="F18" s="4" t="str">
        <f>IF($B18="","",IF($B18=ﾜｰｸｼｰﾄ1!$B$2,ﾜｰｸｼｰﾄ1!$D$1,IF($B18=ﾜｰｸｼｰﾄ1!$B$8,ﾜｰｸｼｰﾄ1!$D$1,ﾜｰｸｼｰﾄ1!$D$2)))</f>
        <v/>
      </c>
      <c r="G18" s="4" t="str">
        <f>IF($B18="","",IF($B18=ﾜｰｸｼｰﾄ1!$B$2,ﾜｰｸｼｰﾄ1!$D$1,IF($B18=ﾜｰｸｼｰﾄ1!$B$8,ﾜｰｸｼｰﾄ1!$D$1,ﾜｰｸｼｰﾄ1!$D$2)))</f>
        <v/>
      </c>
      <c r="H18" s="4" t="str">
        <f>IF(H$4="　","",IF($B18="","",IF($B18=ﾜｰｸｼｰﾄ1!$B$8,ﾜｰｸｼｰﾄ1!$D$1,IF($B18=ﾜｰｸｼｰﾄ1!$B$2,ﾜｰｸｼｰﾄ1!$D$1,IF(COUNTIF(ﾜｰｸｼｰﾄ1!$E$65:$E$69,H$4)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H$4,ﾜｰｸｼｰﾄ1!$W$49:$X$53,2,FALSE),FALSE),VLOOKUP($B18,ﾜｰｸｼｰﾄ1!$N$45:$S$71,VLOOKUP(H$4,ﾜｰｸｼｰﾄ1!$E$65:$F$69,2,FALSE),FALSE))))))</f>
        <v/>
      </c>
      <c r="I18" s="4" t="str">
        <f>IF(H$4="　","",IF($B18="","",IF($B18=ﾜｰｸｼｰﾄ1!$B$8,ﾜｰｸｼｰﾄ1!$D$1,IF($B18=ﾜｰｸｼｰﾄ1!$B$2,ﾜｰｸｼｰﾄ1!$D$1,IF(COUNTIF(ﾜｰｸｼｰﾄ1!$E$65:$E$69,H$4)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H$4,ﾜｰｸｼｰﾄ1!$W$49:$X$53,2,FALSE),FALSE),VLOOKUP($B18,ﾜｰｸｼｰﾄ1!$N$45:$S$71,VLOOKUP(H$4,ﾜｰｸｼｰﾄ1!$E$65:$F$69,2,FALSE),FALSE))))))</f>
        <v/>
      </c>
      <c r="J18" s="4" t="str">
        <f>IF(H$4="　","",IF($B18="","",IF($B18=ﾜｰｸｼｰﾄ1!$B$8,ﾜｰｸｼｰﾄ1!$D$1,IF($B18=ﾜｰｸｼｰﾄ1!$B$2,ﾜｰｸｼｰﾄ1!$D$1,IF(COUNTIF(ﾜｰｸｼｰﾄ1!$E$65:$E$69,H$4)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H$4,ﾜｰｸｼｰﾄ1!$W$49:$X$53,2,FALSE),FALSE),VLOOKUP($B18,ﾜｰｸｼｰﾄ1!$N$45:$S$71,VLOOKUP(H$4,ﾜｰｸｼｰﾄ1!$E$65:$F$69,2,FALSE),FALSE))))))</f>
        <v/>
      </c>
      <c r="K18" s="4" t="str">
        <f>IF(K$4="　","",IF($B18="","",IF($B18=ﾜｰｸｼｰﾄ1!$B$8,ﾜｰｸｼｰﾄ1!$D$1,IF($B18=ﾜｰｸｼｰﾄ1!$B$2,ﾜｰｸｼｰﾄ1!$D$1,IF(COUNTIF(ﾜｰｸｼｰﾄ1!$E$65:$E$69,K$4)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K$4,ﾜｰｸｼｰﾄ1!$W$49:$X$53,2,FALSE),FALSE),VLOOKUP($B18,ﾜｰｸｼｰﾄ1!$N$45:$S$71,VLOOKUP(K$4,ﾜｰｸｼｰﾄ1!$E$65:$F$69,2,FALSE),FALSE))))))</f>
        <v/>
      </c>
      <c r="L18" s="4" t="str">
        <f>IF(K$4="　","",IF($B18="","",IF($B18=ﾜｰｸｼｰﾄ1!$B$8,ﾜｰｸｼｰﾄ1!$D$1,IF($B18=ﾜｰｸｼｰﾄ1!$B$2,ﾜｰｸｼｰﾄ1!$D$1,IF(COUNTIF(ﾜｰｸｼｰﾄ1!$E$65:$E$69,K$4)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K$4,ﾜｰｸｼｰﾄ1!$W$49:$X$53,2,FALSE),FALSE),VLOOKUP($B18,ﾜｰｸｼｰﾄ1!$N$45:$S$71,VLOOKUP(K$4,ﾜｰｸｼｰﾄ1!$E$65:$F$69,2,FALSE),FALSE))))))</f>
        <v/>
      </c>
      <c r="M18" s="4" t="str">
        <f>IF(K$4="　","",IF($B18="","",IF($B18=ﾜｰｸｼｰﾄ1!$B$8,ﾜｰｸｼｰﾄ1!$D$1,IF($B18=ﾜｰｸｼｰﾄ1!$B$2,ﾜｰｸｼｰﾄ1!$D$1,IF(COUNTIF(ﾜｰｸｼｰﾄ1!$E$65:$E$69,K$4)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K$4,ﾜｰｸｼｰﾄ1!$W$49:$X$53,2,FALSE),FALSE),VLOOKUP($B18,ﾜｰｸｼｰﾄ1!$N$45:$S$71,VLOOKUP(K$4,ﾜｰｸｼｰﾄ1!$E$65:$F$69,2,FALSE),FALSE))))))</f>
        <v/>
      </c>
      <c r="N18" s="4" t="str">
        <f>IF(N$4="　","",IF($B18="","",IF($B18=ﾜｰｸｼｰﾄ1!$B$8,ﾜｰｸｼｰﾄ1!$D$1,IF($B18=ﾜｰｸｼｰﾄ1!$B$2,ﾜｰｸｼｰﾄ1!$D$1,IF(COUNTIF(ﾜｰｸｼｰﾄ1!$E$65:$E$69,N$4)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N$4,ﾜｰｸｼｰﾄ1!$W$49:$X$53,2,FALSE),FALSE),VLOOKUP($B18,ﾜｰｸｼｰﾄ1!$N$45:$S$71,VLOOKUP(N$4,ﾜｰｸｼｰﾄ1!$E$65:$F$69,2,FALSE),FALSE))))))</f>
        <v/>
      </c>
      <c r="O18" s="4" t="str">
        <f>IF(N$4="　","",IF($B18="","",IF($B18=ﾜｰｸｼｰﾄ1!$B$8,ﾜｰｸｼｰﾄ1!$D$1,IF($B18=ﾜｰｸｼｰﾄ1!$B$2,ﾜｰｸｼｰﾄ1!$D$1,IF(COUNTIF(ﾜｰｸｼｰﾄ1!$E$65:$E$69,N$4)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N$4,ﾜｰｸｼｰﾄ1!$W$49:$X$53,2,FALSE),FALSE),VLOOKUP($B18,ﾜｰｸｼｰﾄ1!$N$45:$S$71,VLOOKUP(N$4,ﾜｰｸｼｰﾄ1!$E$65:$F$69,2,FALSE),FALSE))))))</f>
        <v/>
      </c>
      <c r="P18" s="4" t="str">
        <f>IF(N$4="　","",IF($B18="","",IF($B18=ﾜｰｸｼｰﾄ1!$B$8,ﾜｰｸｼｰﾄ1!$D$1,IF($B18=ﾜｰｸｼｰﾄ1!$B$2,ﾜｰｸｼｰﾄ1!$D$1,IF(COUNTIF(ﾜｰｸｼｰﾄ1!$E$65:$E$69,N$4)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N$4,ﾜｰｸｼｰﾄ1!$W$49:$X$53,2,FALSE),FALSE),VLOOKUP($B18,ﾜｰｸｼｰﾄ1!$N$45:$S$71,VLOOKUP(N$4,ﾜｰｸｼｰﾄ1!$E$65:$F$69,2,FALSE),FALSE))))))</f>
        <v/>
      </c>
      <c r="Q18" s="4" t="str">
        <f>IF(Q$4="　","",IF($B18="","",IF($B18=ﾜｰｸｼｰﾄ1!$B$8,ﾜｰｸｼｰﾄ1!$D$1,IF($B18=ﾜｰｸｼｰﾄ1!$B$2,ﾜｰｸｼｰﾄ1!$D$1,IF(COUNTIF(ﾜｰｸｼｰﾄ1!$E$65:$E$69,Q$4)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Q$4,ﾜｰｸｼｰﾄ1!$W$49:$X$53,2,FALSE),FALSE),VLOOKUP($B18,ﾜｰｸｼｰﾄ1!$N$45:$S$71,VLOOKUP(Q$4,ﾜｰｸｼｰﾄ1!$E$65:$F$69,2,FALSE),FALSE))))))</f>
        <v/>
      </c>
      <c r="R18" s="4" t="str">
        <f>IF(Q$4="　","",IF($B18="","",IF($B18=ﾜｰｸｼｰﾄ1!$B$8,ﾜｰｸｼｰﾄ1!$D$1,IF($B18=ﾜｰｸｼｰﾄ1!$B$2,ﾜｰｸｼｰﾄ1!$D$1,IF(COUNTIF(ﾜｰｸｼｰﾄ1!$E$65:$E$69,Q$4)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Q$4,ﾜｰｸｼｰﾄ1!$W$49:$X$53,2,FALSE),FALSE),VLOOKUP($B18,ﾜｰｸｼｰﾄ1!$N$45:$S$71,VLOOKUP(Q$4,ﾜｰｸｼｰﾄ1!$E$65:$F$69,2,FALSE),FALSE))))))</f>
        <v/>
      </c>
      <c r="S18" s="4" t="str">
        <f>IF(Q$4="　","",IF($B18="","",IF($B18=ﾜｰｸｼｰﾄ1!$B$8,ﾜｰｸｼｰﾄ1!$D$1,IF($B18=ﾜｰｸｼｰﾄ1!$B$2,ﾜｰｸｼｰﾄ1!$D$1,IF(COUNTIF(ﾜｰｸｼｰﾄ1!$E$65:$E$69,Q$4)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Q$4,ﾜｰｸｼｰﾄ1!$W$49:$X$53,2,FALSE),FALSE),VLOOKUP($B18,ﾜｰｸｼｰﾄ1!$N$45:$S$71,VLOOKUP(Q$4,ﾜｰｸｼｰﾄ1!$E$65:$F$69,2,FALSE),FALSE))))))</f>
        <v/>
      </c>
      <c r="T18" s="4" t="str">
        <f>IF(T$4="　","",IF($B18="","",IF($B18=ﾜｰｸｼｰﾄ1!$B$8,ﾜｰｸｼｰﾄ1!$D$1,IF($B18=ﾜｰｸｼｰﾄ1!$B$2,ﾜｰｸｼｰﾄ1!$D$1,IF(COUNTIF(ﾜｰｸｼｰﾄ1!$E$65:$E$69,T$4)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T$4,ﾜｰｸｼｰﾄ1!$W$49:$X$53,2,FALSE),FALSE),VLOOKUP($B18,ﾜｰｸｼｰﾄ1!$N$45:$S$71,VLOOKUP(T$4,ﾜｰｸｼｰﾄ1!$E$65:$F$69,2,FALSE),FALSE))))))</f>
        <v/>
      </c>
      <c r="U18" s="4" t="str">
        <f>IF(T$4="　","",IF($B18="","",IF($B18=ﾜｰｸｼｰﾄ1!$B$8,ﾜｰｸｼｰﾄ1!$D$1,IF($B18=ﾜｰｸｼｰﾄ1!$B$2,ﾜｰｸｼｰﾄ1!$D$1,IF(COUNTIF(ﾜｰｸｼｰﾄ1!$E$65:$E$69,T$4)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T$4,ﾜｰｸｼｰﾄ1!$W$49:$X$53,2,FALSE),FALSE),VLOOKUP($B18,ﾜｰｸｼｰﾄ1!$N$45:$S$71,VLOOKUP(T$4,ﾜｰｸｼｰﾄ1!$E$65:$F$69,2,FALSE),FALSE))))))</f>
        <v/>
      </c>
      <c r="V18" s="4" t="str">
        <f>IF(T$4="　","",IF($B18="","",IF($B18=ﾜｰｸｼｰﾄ1!$B$8,ﾜｰｸｼｰﾄ1!$D$1,IF($B18=ﾜｰｸｼｰﾄ1!$B$2,ﾜｰｸｼｰﾄ1!$D$1,IF(COUNTIF(ﾜｰｸｼｰﾄ1!$E$65:$E$69,T$4)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T$4,ﾜｰｸｼｰﾄ1!$W$49:$X$53,2,FALSE),FALSE),VLOOKUP($B18,ﾜｰｸｼｰﾄ1!$N$45:$S$71,VLOOKUP(T$4,ﾜｰｸｼｰﾄ1!$E$65:$F$69,2,FALSE),FALSE))))))</f>
        <v/>
      </c>
      <c r="W18" s="4" t="str">
        <f>IF(W$4="　","",IF($B18="","",IF($B18=ﾜｰｸｼｰﾄ1!$B$8,ﾜｰｸｼｰﾄ1!$D$1,IF($B18=ﾜｰｸｼｰﾄ1!$B$2,ﾜｰｸｼｰﾄ1!$D$1,IF(COUNTIF(ﾜｰｸｼｰﾄ1!$E$65:$E$69,W$4)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W$4,ﾜｰｸｼｰﾄ1!$W$49:$X$53,2,FALSE),FALSE),VLOOKUP($B18,ﾜｰｸｼｰﾄ1!$N$45:$S$71,VLOOKUP(W$4,ﾜｰｸｼｰﾄ1!$E$65:$F$69,2,FALSE),FALSE))))))</f>
        <v/>
      </c>
      <c r="X18" s="4" t="str">
        <f>IF(W$4="　","",IF($B18="","",IF($B18=ﾜｰｸｼｰﾄ1!$B$8,ﾜｰｸｼｰﾄ1!$D$1,IF($B18=ﾜｰｸｼｰﾄ1!$B$2,ﾜｰｸｼｰﾄ1!$D$1,IF(COUNTIF(ﾜｰｸｼｰﾄ1!$E$65:$E$69,W$4)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W$4,ﾜｰｸｼｰﾄ1!$W$49:$X$53,2,FALSE),FALSE),VLOOKUP($B18,ﾜｰｸｼｰﾄ1!$N$45:$S$71,VLOOKUP(W$4,ﾜｰｸｼｰﾄ1!$E$65:$F$69,2,FALSE),FALSE))))))</f>
        <v/>
      </c>
      <c r="Y18" s="4" t="str">
        <f>IF(W$4="　","",IF($B18="","",IF($B18=ﾜｰｸｼｰﾄ1!$B$8,ﾜｰｸｼｰﾄ1!$D$1,IF($B18=ﾜｰｸｼｰﾄ1!$B$2,ﾜｰｸｼｰﾄ1!$D$1,IF(COUNTIF(ﾜｰｸｼｰﾄ1!$E$65:$E$69,W$4)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W$4,ﾜｰｸｼｰﾄ1!$W$49:$X$53,2,FALSE),FALSE),VLOOKUP($B18,ﾜｰｸｼｰﾄ1!$N$45:$S$71,VLOOKUP(W$4,ﾜｰｸｼｰﾄ1!$E$65:$F$69,2,FALSE),FALSE))))))</f>
        <v/>
      </c>
      <c r="Z18" s="4" t="str">
        <f>IF(Z$4="　","",IF($B18="","",IF($B18=ﾜｰｸｼｰﾄ1!$B$8,ﾜｰｸｼｰﾄ1!$D$1,IF($B18=ﾜｰｸｼｰﾄ1!$B$2,ﾜｰｸｼｰﾄ1!$D$1,IF(COUNTIF(ﾜｰｸｼｰﾄ1!$E$65:$E$69,Z$4)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Z$4,ﾜｰｸｼｰﾄ1!$W$49:$X$53,2,FALSE),FALSE),VLOOKUP($B18,ﾜｰｸｼｰﾄ1!$N$45:$S$71,VLOOKUP(Z$4,ﾜｰｸｼｰﾄ1!$E$65:$F$69,2,FALSE),FALSE))))))</f>
        <v/>
      </c>
      <c r="AA18" s="4" t="str">
        <f>IF(Z$4="　","",IF($B18="","",IF($B18=ﾜｰｸｼｰﾄ1!$B$8,ﾜｰｸｼｰﾄ1!$D$1,IF($B18=ﾜｰｸｼｰﾄ1!$B$2,ﾜｰｸｼｰﾄ1!$D$1,IF(COUNTIF(ﾜｰｸｼｰﾄ1!$E$65:$E$69,Z$4)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Z$4,ﾜｰｸｼｰﾄ1!$W$49:$X$53,2,FALSE),FALSE),VLOOKUP($B18,ﾜｰｸｼｰﾄ1!$N$45:$S$71,VLOOKUP(Z$4,ﾜｰｸｼｰﾄ1!$E$65:$F$69,2,FALSE),FALSE))))))</f>
        <v/>
      </c>
      <c r="AB18" s="4" t="str">
        <f>IF(Z$4="　","",IF($B18="","",IF($B18=ﾜｰｸｼｰﾄ1!$B$8,ﾜｰｸｼｰﾄ1!$D$1,IF($B18=ﾜｰｸｼｰﾄ1!$B$2,ﾜｰｸｼｰﾄ1!$D$1,IF(COUNTIF(ﾜｰｸｼｰﾄ1!$E$65:$E$69,Z$4)=0,VLOOKUP(CONCATENATE(VLOOKUP(IF(ISERROR(VLOOKUP($B18,ﾜｰｸｼｰﾄ1!$I$55:$J$68,2,FALSE))=TRUE,$B18,VLOOKUP($B18,ﾜｰｸｼｰﾄ1!$I$55:$J$68,2,FALSE)),ﾜｰｸｼｰﾄ1!$E$72:$G$88,2,FALSE),VLOOKUP(IF(ISERROR(VLOOKUP($B18,ﾜｰｸｼｰﾄ1!$I$55:$J$68,2,FALSE))=TRUE,$B18,VLOOKUP($B18,ﾜｰｸｼｰﾄ1!$I$55:$J$68,2,FALSE)),ﾜｰｸｼｰﾄ1!$E$72:$G$88,3,FALSE)),ﾜｰｸｼｰﾄ1!$V$25:$AA$40,VLOOKUP(Z$4,ﾜｰｸｼｰﾄ1!$W$49:$X$53,2,FALSE),FALSE),VLOOKUP($B18,ﾜｰｸｼｰﾄ1!$N$45:$S$71,VLOOKUP(Z$4,ﾜｰｸｼｰﾄ1!$E$65:$F$69,2,FALSE),FALSE))))))</f>
        <v/>
      </c>
      <c r="AC18" s="5" t="str">
        <f>IF($B18="","",IF($B18=ﾜｰｸｼｰﾄ1!$B$2,ﾜｰｸｼｰﾄ1!$D$1,IF($B18=ﾜｰｸｼｰﾄ1!$B$8,ﾜｰｸｼｰﾄ1!$D$1,ﾜｰｸｼｰﾄ1!$D$2)))</f>
        <v/>
      </c>
      <c r="AD18" s="5" t="str">
        <f>IF($B18="","",IF($B18=ﾜｰｸｼｰﾄ1!$B$2,ﾜｰｸｼｰﾄ1!$D$1,IF($B18=ﾜｰｸｼｰﾄ1!$B$8,ﾜｰｸｼｰﾄ1!$D$1,ﾜｰｸｼｰﾄ1!$D$2)))</f>
        <v/>
      </c>
    </row>
    <row r="19" spans="1:30" x14ac:dyDescent="0.55000000000000004">
      <c r="A19" s="1">
        <v>11</v>
      </c>
      <c r="B19" s="77" t="str">
        <f>IF(A19&gt;ﾜｰｸｼｰﾄ1!$D$7,"",VLOOKUP(A19,ﾜｰｸｼｰﾄ1!$D$8:$M$34,ﾜｰｸｼｰﾄ1!$N$24+1,FALSE))</f>
        <v/>
      </c>
      <c r="C19" s="5" t="str">
        <f>IF($B19="","",IF($B19=ﾜｰｸｼｰﾄ1!$B$2,ﾜｰｸｼｰﾄ1!$D$1,IF($B19=ﾜｰｸｼｰﾄ1!$B$8,ﾜｰｸｼｰﾄ1!$D$1,ﾜｰｸｼｰﾄ1!$D$2)))</f>
        <v/>
      </c>
      <c r="D19" s="5" t="str">
        <f>IF($B19="","",IF($B19=ﾜｰｸｼｰﾄ1!$B$2,ﾜｰｸｼｰﾄ1!$D$1,IF($B19=ﾜｰｸｼｰﾄ1!$B$8,ﾜｰｸｼｰﾄ1!$D$1,ﾜｰｸｼｰﾄ1!$D$2)))</f>
        <v/>
      </c>
      <c r="E19" s="4" t="str">
        <f>IF($B19="","",IF($B19=ﾜｰｸｼｰﾄ1!$B$2,ﾜｰｸｼｰﾄ1!$D$2,IF($B19=ﾜｰｸｼｰﾄ1!$B$8,ﾜｰｸｼｰﾄ1!$D$2,ﾜｰｸｼｰﾄ1!$D$1)))</f>
        <v/>
      </c>
      <c r="F19" s="4" t="str">
        <f>IF($B19="","",IF($B19=ﾜｰｸｼｰﾄ1!$B$2,ﾜｰｸｼｰﾄ1!$D$1,IF($B19=ﾜｰｸｼｰﾄ1!$B$8,ﾜｰｸｼｰﾄ1!$D$1,ﾜｰｸｼｰﾄ1!$D$2)))</f>
        <v/>
      </c>
      <c r="G19" s="4" t="str">
        <f>IF($B19="","",IF($B19=ﾜｰｸｼｰﾄ1!$B$2,ﾜｰｸｼｰﾄ1!$D$1,IF($B19=ﾜｰｸｼｰﾄ1!$B$8,ﾜｰｸｼｰﾄ1!$D$1,ﾜｰｸｼｰﾄ1!$D$2)))</f>
        <v/>
      </c>
      <c r="H19" s="4" t="str">
        <f>IF(H$4="　","",IF($B19="","",IF($B19=ﾜｰｸｼｰﾄ1!$B$8,ﾜｰｸｼｰﾄ1!$D$1,IF($B19=ﾜｰｸｼｰﾄ1!$B$2,ﾜｰｸｼｰﾄ1!$D$1,IF(COUNTIF(ﾜｰｸｼｰﾄ1!$E$65:$E$69,H$4)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H$4,ﾜｰｸｼｰﾄ1!$W$49:$X$53,2,FALSE),FALSE),VLOOKUP($B19,ﾜｰｸｼｰﾄ1!$N$45:$S$71,VLOOKUP(H$4,ﾜｰｸｼｰﾄ1!$E$65:$F$69,2,FALSE),FALSE))))))</f>
        <v/>
      </c>
      <c r="I19" s="4" t="str">
        <f>IF(H$4="　","",IF($B19="","",IF($B19=ﾜｰｸｼｰﾄ1!$B$8,ﾜｰｸｼｰﾄ1!$D$1,IF($B19=ﾜｰｸｼｰﾄ1!$B$2,ﾜｰｸｼｰﾄ1!$D$1,IF(COUNTIF(ﾜｰｸｼｰﾄ1!$E$65:$E$69,H$4)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H$4,ﾜｰｸｼｰﾄ1!$W$49:$X$53,2,FALSE),FALSE),VLOOKUP($B19,ﾜｰｸｼｰﾄ1!$N$45:$S$71,VLOOKUP(H$4,ﾜｰｸｼｰﾄ1!$E$65:$F$69,2,FALSE),FALSE))))))</f>
        <v/>
      </c>
      <c r="J19" s="4" t="str">
        <f>IF(H$4="　","",IF($B19="","",IF($B19=ﾜｰｸｼｰﾄ1!$B$8,ﾜｰｸｼｰﾄ1!$D$1,IF($B19=ﾜｰｸｼｰﾄ1!$B$2,ﾜｰｸｼｰﾄ1!$D$1,IF(COUNTIF(ﾜｰｸｼｰﾄ1!$E$65:$E$69,H$4)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H$4,ﾜｰｸｼｰﾄ1!$W$49:$X$53,2,FALSE),FALSE),VLOOKUP($B19,ﾜｰｸｼｰﾄ1!$N$45:$S$71,VLOOKUP(H$4,ﾜｰｸｼｰﾄ1!$E$65:$F$69,2,FALSE),FALSE))))))</f>
        <v/>
      </c>
      <c r="K19" s="4" t="str">
        <f>IF(K$4="　","",IF($B19="","",IF($B19=ﾜｰｸｼｰﾄ1!$B$8,ﾜｰｸｼｰﾄ1!$D$1,IF($B19=ﾜｰｸｼｰﾄ1!$B$2,ﾜｰｸｼｰﾄ1!$D$1,IF(COUNTIF(ﾜｰｸｼｰﾄ1!$E$65:$E$69,K$4)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K$4,ﾜｰｸｼｰﾄ1!$W$49:$X$53,2,FALSE),FALSE),VLOOKUP($B19,ﾜｰｸｼｰﾄ1!$N$45:$S$71,VLOOKUP(K$4,ﾜｰｸｼｰﾄ1!$E$65:$F$69,2,FALSE),FALSE))))))</f>
        <v/>
      </c>
      <c r="L19" s="4" t="str">
        <f>IF(K$4="　","",IF($B19="","",IF($B19=ﾜｰｸｼｰﾄ1!$B$8,ﾜｰｸｼｰﾄ1!$D$1,IF($B19=ﾜｰｸｼｰﾄ1!$B$2,ﾜｰｸｼｰﾄ1!$D$1,IF(COUNTIF(ﾜｰｸｼｰﾄ1!$E$65:$E$69,K$4)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K$4,ﾜｰｸｼｰﾄ1!$W$49:$X$53,2,FALSE),FALSE),VLOOKUP($B19,ﾜｰｸｼｰﾄ1!$N$45:$S$71,VLOOKUP(K$4,ﾜｰｸｼｰﾄ1!$E$65:$F$69,2,FALSE),FALSE))))))</f>
        <v/>
      </c>
      <c r="M19" s="4" t="str">
        <f>IF(K$4="　","",IF($B19="","",IF($B19=ﾜｰｸｼｰﾄ1!$B$8,ﾜｰｸｼｰﾄ1!$D$1,IF($B19=ﾜｰｸｼｰﾄ1!$B$2,ﾜｰｸｼｰﾄ1!$D$1,IF(COUNTIF(ﾜｰｸｼｰﾄ1!$E$65:$E$69,K$4)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K$4,ﾜｰｸｼｰﾄ1!$W$49:$X$53,2,FALSE),FALSE),VLOOKUP($B19,ﾜｰｸｼｰﾄ1!$N$45:$S$71,VLOOKUP(K$4,ﾜｰｸｼｰﾄ1!$E$65:$F$69,2,FALSE),FALSE))))))</f>
        <v/>
      </c>
      <c r="N19" s="4" t="str">
        <f>IF(N$4="　","",IF($B19="","",IF($B19=ﾜｰｸｼｰﾄ1!$B$8,ﾜｰｸｼｰﾄ1!$D$1,IF($B19=ﾜｰｸｼｰﾄ1!$B$2,ﾜｰｸｼｰﾄ1!$D$1,IF(COUNTIF(ﾜｰｸｼｰﾄ1!$E$65:$E$69,N$4)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N$4,ﾜｰｸｼｰﾄ1!$W$49:$X$53,2,FALSE),FALSE),VLOOKUP($B19,ﾜｰｸｼｰﾄ1!$N$45:$S$71,VLOOKUP(N$4,ﾜｰｸｼｰﾄ1!$E$65:$F$69,2,FALSE),FALSE))))))</f>
        <v/>
      </c>
      <c r="O19" s="4" t="str">
        <f>IF(N$4="　","",IF($B19="","",IF($B19=ﾜｰｸｼｰﾄ1!$B$8,ﾜｰｸｼｰﾄ1!$D$1,IF($B19=ﾜｰｸｼｰﾄ1!$B$2,ﾜｰｸｼｰﾄ1!$D$1,IF(COUNTIF(ﾜｰｸｼｰﾄ1!$E$65:$E$69,N$4)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N$4,ﾜｰｸｼｰﾄ1!$W$49:$X$53,2,FALSE),FALSE),VLOOKUP($B19,ﾜｰｸｼｰﾄ1!$N$45:$S$71,VLOOKUP(N$4,ﾜｰｸｼｰﾄ1!$E$65:$F$69,2,FALSE),FALSE))))))</f>
        <v/>
      </c>
      <c r="P19" s="4" t="str">
        <f>IF(N$4="　","",IF($B19="","",IF($B19=ﾜｰｸｼｰﾄ1!$B$8,ﾜｰｸｼｰﾄ1!$D$1,IF($B19=ﾜｰｸｼｰﾄ1!$B$2,ﾜｰｸｼｰﾄ1!$D$1,IF(COUNTIF(ﾜｰｸｼｰﾄ1!$E$65:$E$69,N$4)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N$4,ﾜｰｸｼｰﾄ1!$W$49:$X$53,2,FALSE),FALSE),VLOOKUP($B19,ﾜｰｸｼｰﾄ1!$N$45:$S$71,VLOOKUP(N$4,ﾜｰｸｼｰﾄ1!$E$65:$F$69,2,FALSE),FALSE))))))</f>
        <v/>
      </c>
      <c r="Q19" s="4" t="str">
        <f>IF(Q$4="　","",IF($B19="","",IF($B19=ﾜｰｸｼｰﾄ1!$B$8,ﾜｰｸｼｰﾄ1!$D$1,IF($B19=ﾜｰｸｼｰﾄ1!$B$2,ﾜｰｸｼｰﾄ1!$D$1,IF(COUNTIF(ﾜｰｸｼｰﾄ1!$E$65:$E$69,Q$4)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Q$4,ﾜｰｸｼｰﾄ1!$W$49:$X$53,2,FALSE),FALSE),VLOOKUP($B19,ﾜｰｸｼｰﾄ1!$N$45:$S$71,VLOOKUP(Q$4,ﾜｰｸｼｰﾄ1!$E$65:$F$69,2,FALSE),FALSE))))))</f>
        <v/>
      </c>
      <c r="R19" s="4" t="str">
        <f>IF(Q$4="　","",IF($B19="","",IF($B19=ﾜｰｸｼｰﾄ1!$B$8,ﾜｰｸｼｰﾄ1!$D$1,IF($B19=ﾜｰｸｼｰﾄ1!$B$2,ﾜｰｸｼｰﾄ1!$D$1,IF(COUNTIF(ﾜｰｸｼｰﾄ1!$E$65:$E$69,Q$4)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Q$4,ﾜｰｸｼｰﾄ1!$W$49:$X$53,2,FALSE),FALSE),VLOOKUP($B19,ﾜｰｸｼｰﾄ1!$N$45:$S$71,VLOOKUP(Q$4,ﾜｰｸｼｰﾄ1!$E$65:$F$69,2,FALSE),FALSE))))))</f>
        <v/>
      </c>
      <c r="S19" s="4" t="str">
        <f>IF(Q$4="　","",IF($B19="","",IF($B19=ﾜｰｸｼｰﾄ1!$B$8,ﾜｰｸｼｰﾄ1!$D$1,IF($B19=ﾜｰｸｼｰﾄ1!$B$2,ﾜｰｸｼｰﾄ1!$D$1,IF(COUNTIF(ﾜｰｸｼｰﾄ1!$E$65:$E$69,Q$4)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Q$4,ﾜｰｸｼｰﾄ1!$W$49:$X$53,2,FALSE),FALSE),VLOOKUP($B19,ﾜｰｸｼｰﾄ1!$N$45:$S$71,VLOOKUP(Q$4,ﾜｰｸｼｰﾄ1!$E$65:$F$69,2,FALSE),FALSE))))))</f>
        <v/>
      </c>
      <c r="T19" s="4" t="str">
        <f>IF(T$4="　","",IF($B19="","",IF($B19=ﾜｰｸｼｰﾄ1!$B$8,ﾜｰｸｼｰﾄ1!$D$1,IF($B19=ﾜｰｸｼｰﾄ1!$B$2,ﾜｰｸｼｰﾄ1!$D$1,IF(COUNTIF(ﾜｰｸｼｰﾄ1!$E$65:$E$69,T$4)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T$4,ﾜｰｸｼｰﾄ1!$W$49:$X$53,2,FALSE),FALSE),VLOOKUP($B19,ﾜｰｸｼｰﾄ1!$N$45:$S$71,VLOOKUP(T$4,ﾜｰｸｼｰﾄ1!$E$65:$F$69,2,FALSE),FALSE))))))</f>
        <v/>
      </c>
      <c r="U19" s="4" t="str">
        <f>IF(T$4="　","",IF($B19="","",IF($B19=ﾜｰｸｼｰﾄ1!$B$8,ﾜｰｸｼｰﾄ1!$D$1,IF($B19=ﾜｰｸｼｰﾄ1!$B$2,ﾜｰｸｼｰﾄ1!$D$1,IF(COUNTIF(ﾜｰｸｼｰﾄ1!$E$65:$E$69,T$4)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T$4,ﾜｰｸｼｰﾄ1!$W$49:$X$53,2,FALSE),FALSE),VLOOKUP($B19,ﾜｰｸｼｰﾄ1!$N$45:$S$71,VLOOKUP(T$4,ﾜｰｸｼｰﾄ1!$E$65:$F$69,2,FALSE),FALSE))))))</f>
        <v/>
      </c>
      <c r="V19" s="4" t="str">
        <f>IF(T$4="　","",IF($B19="","",IF($B19=ﾜｰｸｼｰﾄ1!$B$8,ﾜｰｸｼｰﾄ1!$D$1,IF($B19=ﾜｰｸｼｰﾄ1!$B$2,ﾜｰｸｼｰﾄ1!$D$1,IF(COUNTIF(ﾜｰｸｼｰﾄ1!$E$65:$E$69,T$4)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T$4,ﾜｰｸｼｰﾄ1!$W$49:$X$53,2,FALSE),FALSE),VLOOKUP($B19,ﾜｰｸｼｰﾄ1!$N$45:$S$71,VLOOKUP(T$4,ﾜｰｸｼｰﾄ1!$E$65:$F$69,2,FALSE),FALSE))))))</f>
        <v/>
      </c>
      <c r="W19" s="4" t="str">
        <f>IF(W$4="　","",IF($B19="","",IF($B19=ﾜｰｸｼｰﾄ1!$B$8,ﾜｰｸｼｰﾄ1!$D$1,IF($B19=ﾜｰｸｼｰﾄ1!$B$2,ﾜｰｸｼｰﾄ1!$D$1,IF(COUNTIF(ﾜｰｸｼｰﾄ1!$E$65:$E$69,W$4)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W$4,ﾜｰｸｼｰﾄ1!$W$49:$X$53,2,FALSE),FALSE),VLOOKUP($B19,ﾜｰｸｼｰﾄ1!$N$45:$S$71,VLOOKUP(W$4,ﾜｰｸｼｰﾄ1!$E$65:$F$69,2,FALSE),FALSE))))))</f>
        <v/>
      </c>
      <c r="X19" s="4" t="str">
        <f>IF(W$4="　","",IF($B19="","",IF($B19=ﾜｰｸｼｰﾄ1!$B$8,ﾜｰｸｼｰﾄ1!$D$1,IF($B19=ﾜｰｸｼｰﾄ1!$B$2,ﾜｰｸｼｰﾄ1!$D$1,IF(COUNTIF(ﾜｰｸｼｰﾄ1!$E$65:$E$69,W$4)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W$4,ﾜｰｸｼｰﾄ1!$W$49:$X$53,2,FALSE),FALSE),VLOOKUP($B19,ﾜｰｸｼｰﾄ1!$N$45:$S$71,VLOOKUP(W$4,ﾜｰｸｼｰﾄ1!$E$65:$F$69,2,FALSE),FALSE))))))</f>
        <v/>
      </c>
      <c r="Y19" s="4" t="str">
        <f>IF(W$4="　","",IF($B19="","",IF($B19=ﾜｰｸｼｰﾄ1!$B$8,ﾜｰｸｼｰﾄ1!$D$1,IF($B19=ﾜｰｸｼｰﾄ1!$B$2,ﾜｰｸｼｰﾄ1!$D$1,IF(COUNTIF(ﾜｰｸｼｰﾄ1!$E$65:$E$69,W$4)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W$4,ﾜｰｸｼｰﾄ1!$W$49:$X$53,2,FALSE),FALSE),VLOOKUP($B19,ﾜｰｸｼｰﾄ1!$N$45:$S$71,VLOOKUP(W$4,ﾜｰｸｼｰﾄ1!$E$65:$F$69,2,FALSE),FALSE))))))</f>
        <v/>
      </c>
      <c r="Z19" s="4" t="str">
        <f>IF(Z$4="　","",IF($B19="","",IF($B19=ﾜｰｸｼｰﾄ1!$B$8,ﾜｰｸｼｰﾄ1!$D$1,IF($B19=ﾜｰｸｼｰﾄ1!$B$2,ﾜｰｸｼｰﾄ1!$D$1,IF(COUNTIF(ﾜｰｸｼｰﾄ1!$E$65:$E$69,Z$4)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Z$4,ﾜｰｸｼｰﾄ1!$W$49:$X$53,2,FALSE),FALSE),VLOOKUP($B19,ﾜｰｸｼｰﾄ1!$N$45:$S$71,VLOOKUP(Z$4,ﾜｰｸｼｰﾄ1!$E$65:$F$69,2,FALSE),FALSE))))))</f>
        <v/>
      </c>
      <c r="AA19" s="4" t="str">
        <f>IF(Z$4="　","",IF($B19="","",IF($B19=ﾜｰｸｼｰﾄ1!$B$8,ﾜｰｸｼｰﾄ1!$D$1,IF($B19=ﾜｰｸｼｰﾄ1!$B$2,ﾜｰｸｼｰﾄ1!$D$1,IF(COUNTIF(ﾜｰｸｼｰﾄ1!$E$65:$E$69,Z$4)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Z$4,ﾜｰｸｼｰﾄ1!$W$49:$X$53,2,FALSE),FALSE),VLOOKUP($B19,ﾜｰｸｼｰﾄ1!$N$45:$S$71,VLOOKUP(Z$4,ﾜｰｸｼｰﾄ1!$E$65:$F$69,2,FALSE),FALSE))))))</f>
        <v/>
      </c>
      <c r="AB19" s="4" t="str">
        <f>IF(Z$4="　","",IF($B19="","",IF($B19=ﾜｰｸｼｰﾄ1!$B$8,ﾜｰｸｼｰﾄ1!$D$1,IF($B19=ﾜｰｸｼｰﾄ1!$B$2,ﾜｰｸｼｰﾄ1!$D$1,IF(COUNTIF(ﾜｰｸｼｰﾄ1!$E$65:$E$69,Z$4)=0,VLOOKUP(CONCATENATE(VLOOKUP(IF(ISERROR(VLOOKUP($B19,ﾜｰｸｼｰﾄ1!$I$55:$J$68,2,FALSE))=TRUE,$B19,VLOOKUP($B19,ﾜｰｸｼｰﾄ1!$I$55:$J$68,2,FALSE)),ﾜｰｸｼｰﾄ1!$E$72:$G$88,2,FALSE),VLOOKUP(IF(ISERROR(VLOOKUP($B19,ﾜｰｸｼｰﾄ1!$I$55:$J$68,2,FALSE))=TRUE,$B19,VLOOKUP($B19,ﾜｰｸｼｰﾄ1!$I$55:$J$68,2,FALSE)),ﾜｰｸｼｰﾄ1!$E$72:$G$88,3,FALSE)),ﾜｰｸｼｰﾄ1!$V$25:$AA$40,VLOOKUP(Z$4,ﾜｰｸｼｰﾄ1!$W$49:$X$53,2,FALSE),FALSE),VLOOKUP($B19,ﾜｰｸｼｰﾄ1!$N$45:$S$71,VLOOKUP(Z$4,ﾜｰｸｼｰﾄ1!$E$65:$F$69,2,FALSE),FALSE))))))</f>
        <v/>
      </c>
      <c r="AC19" s="5" t="str">
        <f>IF($B19="","",IF($B19=ﾜｰｸｼｰﾄ1!$B$2,ﾜｰｸｼｰﾄ1!$D$1,IF($B19=ﾜｰｸｼｰﾄ1!$B$8,ﾜｰｸｼｰﾄ1!$D$1,ﾜｰｸｼｰﾄ1!$D$2)))</f>
        <v/>
      </c>
      <c r="AD19" s="5" t="str">
        <f>IF($B19="","",IF($B19=ﾜｰｸｼｰﾄ1!$B$2,ﾜｰｸｼｰﾄ1!$D$1,IF($B19=ﾜｰｸｼｰﾄ1!$B$8,ﾜｰｸｼｰﾄ1!$D$1,ﾜｰｸｼｰﾄ1!$D$2)))</f>
        <v/>
      </c>
    </row>
    <row r="20" spans="1:30" x14ac:dyDescent="0.55000000000000004">
      <c r="A20" s="1">
        <v>12</v>
      </c>
      <c r="B20" s="77" t="str">
        <f>IF(A20&gt;ﾜｰｸｼｰﾄ1!$D$7,"",VLOOKUP(A20,ﾜｰｸｼｰﾄ1!$D$8:$M$34,ﾜｰｸｼｰﾄ1!$N$24+1,FALSE))</f>
        <v/>
      </c>
      <c r="C20" s="5" t="str">
        <f>IF($B20="","",IF($B20=ﾜｰｸｼｰﾄ1!$B$2,ﾜｰｸｼｰﾄ1!$D$1,IF($B20=ﾜｰｸｼｰﾄ1!$B$8,ﾜｰｸｼｰﾄ1!$D$1,ﾜｰｸｼｰﾄ1!$D$2)))</f>
        <v/>
      </c>
      <c r="D20" s="5" t="str">
        <f>IF($B20="","",IF($B20=ﾜｰｸｼｰﾄ1!$B$2,ﾜｰｸｼｰﾄ1!$D$1,IF($B20=ﾜｰｸｼｰﾄ1!$B$8,ﾜｰｸｼｰﾄ1!$D$1,ﾜｰｸｼｰﾄ1!$D$2)))</f>
        <v/>
      </c>
      <c r="E20" s="4" t="str">
        <f>IF($B20="","",IF($B20=ﾜｰｸｼｰﾄ1!$B$2,ﾜｰｸｼｰﾄ1!$D$2,IF($B20=ﾜｰｸｼｰﾄ1!$B$8,ﾜｰｸｼｰﾄ1!$D$2,ﾜｰｸｼｰﾄ1!$D$1)))</f>
        <v/>
      </c>
      <c r="F20" s="4" t="str">
        <f>IF($B20="","",IF($B20=ﾜｰｸｼｰﾄ1!$B$2,ﾜｰｸｼｰﾄ1!$D$1,IF($B20=ﾜｰｸｼｰﾄ1!$B$8,ﾜｰｸｼｰﾄ1!$D$1,ﾜｰｸｼｰﾄ1!$D$2)))</f>
        <v/>
      </c>
      <c r="G20" s="4" t="str">
        <f>IF($B20="","",IF($B20=ﾜｰｸｼｰﾄ1!$B$2,ﾜｰｸｼｰﾄ1!$D$1,IF($B20=ﾜｰｸｼｰﾄ1!$B$8,ﾜｰｸｼｰﾄ1!$D$1,ﾜｰｸｼｰﾄ1!$D$2)))</f>
        <v/>
      </c>
      <c r="H20" s="4" t="str">
        <f>IF(H$4="　","",IF($B20="","",IF($B20=ﾜｰｸｼｰﾄ1!$B$8,ﾜｰｸｼｰﾄ1!$D$1,IF($B20=ﾜｰｸｼｰﾄ1!$B$2,ﾜｰｸｼｰﾄ1!$D$1,IF(COUNTIF(ﾜｰｸｼｰﾄ1!$E$65:$E$69,H$4)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H$4,ﾜｰｸｼｰﾄ1!$W$49:$X$53,2,FALSE),FALSE),VLOOKUP($B20,ﾜｰｸｼｰﾄ1!$N$45:$S$71,VLOOKUP(H$4,ﾜｰｸｼｰﾄ1!$E$65:$F$69,2,FALSE),FALSE))))))</f>
        <v/>
      </c>
      <c r="I20" s="4" t="str">
        <f>IF(H$4="　","",IF($B20="","",IF($B20=ﾜｰｸｼｰﾄ1!$B$8,ﾜｰｸｼｰﾄ1!$D$1,IF($B20=ﾜｰｸｼｰﾄ1!$B$2,ﾜｰｸｼｰﾄ1!$D$1,IF(COUNTIF(ﾜｰｸｼｰﾄ1!$E$65:$E$69,H$4)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H$4,ﾜｰｸｼｰﾄ1!$W$49:$X$53,2,FALSE),FALSE),VLOOKUP($B20,ﾜｰｸｼｰﾄ1!$N$45:$S$71,VLOOKUP(H$4,ﾜｰｸｼｰﾄ1!$E$65:$F$69,2,FALSE),FALSE))))))</f>
        <v/>
      </c>
      <c r="J20" s="4" t="str">
        <f>IF(H$4="　","",IF($B20="","",IF($B20=ﾜｰｸｼｰﾄ1!$B$8,ﾜｰｸｼｰﾄ1!$D$1,IF($B20=ﾜｰｸｼｰﾄ1!$B$2,ﾜｰｸｼｰﾄ1!$D$1,IF(COUNTIF(ﾜｰｸｼｰﾄ1!$E$65:$E$69,H$4)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H$4,ﾜｰｸｼｰﾄ1!$W$49:$X$53,2,FALSE),FALSE),VLOOKUP($B20,ﾜｰｸｼｰﾄ1!$N$45:$S$71,VLOOKUP(H$4,ﾜｰｸｼｰﾄ1!$E$65:$F$69,2,FALSE),FALSE))))))</f>
        <v/>
      </c>
      <c r="K20" s="4" t="str">
        <f>IF(K$4="　","",IF($B20="","",IF($B20=ﾜｰｸｼｰﾄ1!$B$8,ﾜｰｸｼｰﾄ1!$D$1,IF($B20=ﾜｰｸｼｰﾄ1!$B$2,ﾜｰｸｼｰﾄ1!$D$1,IF(COUNTIF(ﾜｰｸｼｰﾄ1!$E$65:$E$69,K$4)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K$4,ﾜｰｸｼｰﾄ1!$W$49:$X$53,2,FALSE),FALSE),VLOOKUP($B20,ﾜｰｸｼｰﾄ1!$N$45:$S$71,VLOOKUP(K$4,ﾜｰｸｼｰﾄ1!$E$65:$F$69,2,FALSE),FALSE))))))</f>
        <v/>
      </c>
      <c r="L20" s="4" t="str">
        <f>IF(K$4="　","",IF($B20="","",IF($B20=ﾜｰｸｼｰﾄ1!$B$8,ﾜｰｸｼｰﾄ1!$D$1,IF($B20=ﾜｰｸｼｰﾄ1!$B$2,ﾜｰｸｼｰﾄ1!$D$1,IF(COUNTIF(ﾜｰｸｼｰﾄ1!$E$65:$E$69,K$4)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K$4,ﾜｰｸｼｰﾄ1!$W$49:$X$53,2,FALSE),FALSE),VLOOKUP($B20,ﾜｰｸｼｰﾄ1!$N$45:$S$71,VLOOKUP(K$4,ﾜｰｸｼｰﾄ1!$E$65:$F$69,2,FALSE),FALSE))))))</f>
        <v/>
      </c>
      <c r="M20" s="4" t="str">
        <f>IF(K$4="　","",IF($B20="","",IF($B20=ﾜｰｸｼｰﾄ1!$B$8,ﾜｰｸｼｰﾄ1!$D$1,IF($B20=ﾜｰｸｼｰﾄ1!$B$2,ﾜｰｸｼｰﾄ1!$D$1,IF(COUNTIF(ﾜｰｸｼｰﾄ1!$E$65:$E$69,K$4)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K$4,ﾜｰｸｼｰﾄ1!$W$49:$X$53,2,FALSE),FALSE),VLOOKUP($B20,ﾜｰｸｼｰﾄ1!$N$45:$S$71,VLOOKUP(K$4,ﾜｰｸｼｰﾄ1!$E$65:$F$69,2,FALSE),FALSE))))))</f>
        <v/>
      </c>
      <c r="N20" s="4" t="str">
        <f>IF(N$4="　","",IF($B20="","",IF($B20=ﾜｰｸｼｰﾄ1!$B$8,ﾜｰｸｼｰﾄ1!$D$1,IF($B20=ﾜｰｸｼｰﾄ1!$B$2,ﾜｰｸｼｰﾄ1!$D$1,IF(COUNTIF(ﾜｰｸｼｰﾄ1!$E$65:$E$69,N$4)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N$4,ﾜｰｸｼｰﾄ1!$W$49:$X$53,2,FALSE),FALSE),VLOOKUP($B20,ﾜｰｸｼｰﾄ1!$N$45:$S$71,VLOOKUP(N$4,ﾜｰｸｼｰﾄ1!$E$65:$F$69,2,FALSE),FALSE))))))</f>
        <v/>
      </c>
      <c r="O20" s="4" t="str">
        <f>IF(N$4="　","",IF($B20="","",IF($B20=ﾜｰｸｼｰﾄ1!$B$8,ﾜｰｸｼｰﾄ1!$D$1,IF($B20=ﾜｰｸｼｰﾄ1!$B$2,ﾜｰｸｼｰﾄ1!$D$1,IF(COUNTIF(ﾜｰｸｼｰﾄ1!$E$65:$E$69,N$4)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N$4,ﾜｰｸｼｰﾄ1!$W$49:$X$53,2,FALSE),FALSE),VLOOKUP($B20,ﾜｰｸｼｰﾄ1!$N$45:$S$71,VLOOKUP(N$4,ﾜｰｸｼｰﾄ1!$E$65:$F$69,2,FALSE),FALSE))))))</f>
        <v/>
      </c>
      <c r="P20" s="4" t="str">
        <f>IF(N$4="　","",IF($B20="","",IF($B20=ﾜｰｸｼｰﾄ1!$B$8,ﾜｰｸｼｰﾄ1!$D$1,IF($B20=ﾜｰｸｼｰﾄ1!$B$2,ﾜｰｸｼｰﾄ1!$D$1,IF(COUNTIF(ﾜｰｸｼｰﾄ1!$E$65:$E$69,N$4)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N$4,ﾜｰｸｼｰﾄ1!$W$49:$X$53,2,FALSE),FALSE),VLOOKUP($B20,ﾜｰｸｼｰﾄ1!$N$45:$S$71,VLOOKUP(N$4,ﾜｰｸｼｰﾄ1!$E$65:$F$69,2,FALSE),FALSE))))))</f>
        <v/>
      </c>
      <c r="Q20" s="4" t="str">
        <f>IF(Q$4="　","",IF($B20="","",IF($B20=ﾜｰｸｼｰﾄ1!$B$8,ﾜｰｸｼｰﾄ1!$D$1,IF($B20=ﾜｰｸｼｰﾄ1!$B$2,ﾜｰｸｼｰﾄ1!$D$1,IF(COUNTIF(ﾜｰｸｼｰﾄ1!$E$65:$E$69,Q$4)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Q$4,ﾜｰｸｼｰﾄ1!$W$49:$X$53,2,FALSE),FALSE),VLOOKUP($B20,ﾜｰｸｼｰﾄ1!$N$45:$S$71,VLOOKUP(Q$4,ﾜｰｸｼｰﾄ1!$E$65:$F$69,2,FALSE),FALSE))))))</f>
        <v/>
      </c>
      <c r="R20" s="4" t="str">
        <f>IF(Q$4="　","",IF($B20="","",IF($B20=ﾜｰｸｼｰﾄ1!$B$8,ﾜｰｸｼｰﾄ1!$D$1,IF($B20=ﾜｰｸｼｰﾄ1!$B$2,ﾜｰｸｼｰﾄ1!$D$1,IF(COUNTIF(ﾜｰｸｼｰﾄ1!$E$65:$E$69,Q$4)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Q$4,ﾜｰｸｼｰﾄ1!$W$49:$X$53,2,FALSE),FALSE),VLOOKUP($B20,ﾜｰｸｼｰﾄ1!$N$45:$S$71,VLOOKUP(Q$4,ﾜｰｸｼｰﾄ1!$E$65:$F$69,2,FALSE),FALSE))))))</f>
        <v/>
      </c>
      <c r="S20" s="4" t="str">
        <f>IF(Q$4="　","",IF($B20="","",IF($B20=ﾜｰｸｼｰﾄ1!$B$8,ﾜｰｸｼｰﾄ1!$D$1,IF($B20=ﾜｰｸｼｰﾄ1!$B$2,ﾜｰｸｼｰﾄ1!$D$1,IF(COUNTIF(ﾜｰｸｼｰﾄ1!$E$65:$E$69,Q$4)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Q$4,ﾜｰｸｼｰﾄ1!$W$49:$X$53,2,FALSE),FALSE),VLOOKUP($B20,ﾜｰｸｼｰﾄ1!$N$45:$S$71,VLOOKUP(Q$4,ﾜｰｸｼｰﾄ1!$E$65:$F$69,2,FALSE),FALSE))))))</f>
        <v/>
      </c>
      <c r="T20" s="4" t="str">
        <f>IF(T$4="　","",IF($B20="","",IF($B20=ﾜｰｸｼｰﾄ1!$B$8,ﾜｰｸｼｰﾄ1!$D$1,IF($B20=ﾜｰｸｼｰﾄ1!$B$2,ﾜｰｸｼｰﾄ1!$D$1,IF(COUNTIF(ﾜｰｸｼｰﾄ1!$E$65:$E$69,T$4)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T$4,ﾜｰｸｼｰﾄ1!$W$49:$X$53,2,FALSE),FALSE),VLOOKUP($B20,ﾜｰｸｼｰﾄ1!$N$45:$S$71,VLOOKUP(T$4,ﾜｰｸｼｰﾄ1!$E$65:$F$69,2,FALSE),FALSE))))))</f>
        <v/>
      </c>
      <c r="U20" s="4" t="str">
        <f>IF(T$4="　","",IF($B20="","",IF($B20=ﾜｰｸｼｰﾄ1!$B$8,ﾜｰｸｼｰﾄ1!$D$1,IF($B20=ﾜｰｸｼｰﾄ1!$B$2,ﾜｰｸｼｰﾄ1!$D$1,IF(COUNTIF(ﾜｰｸｼｰﾄ1!$E$65:$E$69,T$4)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T$4,ﾜｰｸｼｰﾄ1!$W$49:$X$53,2,FALSE),FALSE),VLOOKUP($B20,ﾜｰｸｼｰﾄ1!$N$45:$S$71,VLOOKUP(T$4,ﾜｰｸｼｰﾄ1!$E$65:$F$69,2,FALSE),FALSE))))))</f>
        <v/>
      </c>
      <c r="V20" s="4" t="str">
        <f>IF(T$4="　","",IF($B20="","",IF($B20=ﾜｰｸｼｰﾄ1!$B$8,ﾜｰｸｼｰﾄ1!$D$1,IF($B20=ﾜｰｸｼｰﾄ1!$B$2,ﾜｰｸｼｰﾄ1!$D$1,IF(COUNTIF(ﾜｰｸｼｰﾄ1!$E$65:$E$69,T$4)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T$4,ﾜｰｸｼｰﾄ1!$W$49:$X$53,2,FALSE),FALSE),VLOOKUP($B20,ﾜｰｸｼｰﾄ1!$N$45:$S$71,VLOOKUP(T$4,ﾜｰｸｼｰﾄ1!$E$65:$F$69,2,FALSE),FALSE))))))</f>
        <v/>
      </c>
      <c r="W20" s="4" t="str">
        <f>IF(W$4="　","",IF($B20="","",IF($B20=ﾜｰｸｼｰﾄ1!$B$8,ﾜｰｸｼｰﾄ1!$D$1,IF($B20=ﾜｰｸｼｰﾄ1!$B$2,ﾜｰｸｼｰﾄ1!$D$1,IF(COUNTIF(ﾜｰｸｼｰﾄ1!$E$65:$E$69,W$4)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W$4,ﾜｰｸｼｰﾄ1!$W$49:$X$53,2,FALSE),FALSE),VLOOKUP($B20,ﾜｰｸｼｰﾄ1!$N$45:$S$71,VLOOKUP(W$4,ﾜｰｸｼｰﾄ1!$E$65:$F$69,2,FALSE),FALSE))))))</f>
        <v/>
      </c>
      <c r="X20" s="4" t="str">
        <f>IF(W$4="　","",IF($B20="","",IF($B20=ﾜｰｸｼｰﾄ1!$B$8,ﾜｰｸｼｰﾄ1!$D$1,IF($B20=ﾜｰｸｼｰﾄ1!$B$2,ﾜｰｸｼｰﾄ1!$D$1,IF(COUNTIF(ﾜｰｸｼｰﾄ1!$E$65:$E$69,W$4)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W$4,ﾜｰｸｼｰﾄ1!$W$49:$X$53,2,FALSE),FALSE),VLOOKUP($B20,ﾜｰｸｼｰﾄ1!$N$45:$S$71,VLOOKUP(W$4,ﾜｰｸｼｰﾄ1!$E$65:$F$69,2,FALSE),FALSE))))))</f>
        <v/>
      </c>
      <c r="Y20" s="4" t="str">
        <f>IF(W$4="　","",IF($B20="","",IF($B20=ﾜｰｸｼｰﾄ1!$B$8,ﾜｰｸｼｰﾄ1!$D$1,IF($B20=ﾜｰｸｼｰﾄ1!$B$2,ﾜｰｸｼｰﾄ1!$D$1,IF(COUNTIF(ﾜｰｸｼｰﾄ1!$E$65:$E$69,W$4)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W$4,ﾜｰｸｼｰﾄ1!$W$49:$X$53,2,FALSE),FALSE),VLOOKUP($B20,ﾜｰｸｼｰﾄ1!$N$45:$S$71,VLOOKUP(W$4,ﾜｰｸｼｰﾄ1!$E$65:$F$69,2,FALSE),FALSE))))))</f>
        <v/>
      </c>
      <c r="Z20" s="4" t="str">
        <f>IF(Z$4="　","",IF($B20="","",IF($B20=ﾜｰｸｼｰﾄ1!$B$8,ﾜｰｸｼｰﾄ1!$D$1,IF($B20=ﾜｰｸｼｰﾄ1!$B$2,ﾜｰｸｼｰﾄ1!$D$1,IF(COUNTIF(ﾜｰｸｼｰﾄ1!$E$65:$E$69,Z$4)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Z$4,ﾜｰｸｼｰﾄ1!$W$49:$X$53,2,FALSE),FALSE),VLOOKUP($B20,ﾜｰｸｼｰﾄ1!$N$45:$S$71,VLOOKUP(Z$4,ﾜｰｸｼｰﾄ1!$E$65:$F$69,2,FALSE),FALSE))))))</f>
        <v/>
      </c>
      <c r="AA20" s="4" t="str">
        <f>IF(Z$4="　","",IF($B20="","",IF($B20=ﾜｰｸｼｰﾄ1!$B$8,ﾜｰｸｼｰﾄ1!$D$1,IF($B20=ﾜｰｸｼｰﾄ1!$B$2,ﾜｰｸｼｰﾄ1!$D$1,IF(COUNTIF(ﾜｰｸｼｰﾄ1!$E$65:$E$69,Z$4)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Z$4,ﾜｰｸｼｰﾄ1!$W$49:$X$53,2,FALSE),FALSE),VLOOKUP($B20,ﾜｰｸｼｰﾄ1!$N$45:$S$71,VLOOKUP(Z$4,ﾜｰｸｼｰﾄ1!$E$65:$F$69,2,FALSE),FALSE))))))</f>
        <v/>
      </c>
      <c r="AB20" s="4" t="str">
        <f>IF(Z$4="　","",IF($B20="","",IF($B20=ﾜｰｸｼｰﾄ1!$B$8,ﾜｰｸｼｰﾄ1!$D$1,IF($B20=ﾜｰｸｼｰﾄ1!$B$2,ﾜｰｸｼｰﾄ1!$D$1,IF(COUNTIF(ﾜｰｸｼｰﾄ1!$E$65:$E$69,Z$4)=0,VLOOKUP(CONCATENATE(VLOOKUP(IF(ISERROR(VLOOKUP($B20,ﾜｰｸｼｰﾄ1!$I$55:$J$68,2,FALSE))=TRUE,$B20,VLOOKUP($B20,ﾜｰｸｼｰﾄ1!$I$55:$J$68,2,FALSE)),ﾜｰｸｼｰﾄ1!$E$72:$G$88,2,FALSE),VLOOKUP(IF(ISERROR(VLOOKUP($B20,ﾜｰｸｼｰﾄ1!$I$55:$J$68,2,FALSE))=TRUE,$B20,VLOOKUP($B20,ﾜｰｸｼｰﾄ1!$I$55:$J$68,2,FALSE)),ﾜｰｸｼｰﾄ1!$E$72:$G$88,3,FALSE)),ﾜｰｸｼｰﾄ1!$V$25:$AA$40,VLOOKUP(Z$4,ﾜｰｸｼｰﾄ1!$W$49:$X$53,2,FALSE),FALSE),VLOOKUP($B20,ﾜｰｸｼｰﾄ1!$N$45:$S$71,VLOOKUP(Z$4,ﾜｰｸｼｰﾄ1!$E$65:$F$69,2,FALSE),FALSE))))))</f>
        <v/>
      </c>
      <c r="AC20" s="5" t="str">
        <f>IF($B20="","",IF($B20=ﾜｰｸｼｰﾄ1!$B$2,ﾜｰｸｼｰﾄ1!$D$1,IF($B20=ﾜｰｸｼｰﾄ1!$B$8,ﾜｰｸｼｰﾄ1!$D$1,ﾜｰｸｼｰﾄ1!$D$2)))</f>
        <v/>
      </c>
      <c r="AD20" s="5" t="str">
        <f>IF($B20="","",IF($B20=ﾜｰｸｼｰﾄ1!$B$2,ﾜｰｸｼｰﾄ1!$D$1,IF($B20=ﾜｰｸｼｰﾄ1!$B$8,ﾜｰｸｼｰﾄ1!$D$1,ﾜｰｸｼｰﾄ1!$D$2)))</f>
        <v/>
      </c>
    </row>
    <row r="21" spans="1:30" x14ac:dyDescent="0.55000000000000004">
      <c r="A21" s="1">
        <v>13</v>
      </c>
      <c r="B21" s="77" t="str">
        <f>IF(A21&gt;ﾜｰｸｼｰﾄ1!$D$7,"",VLOOKUP(A21,ﾜｰｸｼｰﾄ1!$D$8:$M$34,ﾜｰｸｼｰﾄ1!$N$24+1,FALSE))</f>
        <v/>
      </c>
      <c r="C21" s="5" t="str">
        <f>IF($B21="","",IF($B21=ﾜｰｸｼｰﾄ1!$B$2,ﾜｰｸｼｰﾄ1!$D$1,IF($B21=ﾜｰｸｼｰﾄ1!$B$8,ﾜｰｸｼｰﾄ1!$D$1,ﾜｰｸｼｰﾄ1!$D$2)))</f>
        <v/>
      </c>
      <c r="D21" s="5" t="str">
        <f>IF($B21="","",IF($B21=ﾜｰｸｼｰﾄ1!$B$2,ﾜｰｸｼｰﾄ1!$D$1,IF($B21=ﾜｰｸｼｰﾄ1!$B$8,ﾜｰｸｼｰﾄ1!$D$1,ﾜｰｸｼｰﾄ1!$D$2)))</f>
        <v/>
      </c>
      <c r="E21" s="4" t="str">
        <f>IF($B21="","",IF($B21=ﾜｰｸｼｰﾄ1!$B$2,ﾜｰｸｼｰﾄ1!$D$2,IF($B21=ﾜｰｸｼｰﾄ1!$B$8,ﾜｰｸｼｰﾄ1!$D$2,ﾜｰｸｼｰﾄ1!$D$1)))</f>
        <v/>
      </c>
      <c r="F21" s="4" t="str">
        <f>IF($B21="","",IF($B21=ﾜｰｸｼｰﾄ1!$B$2,ﾜｰｸｼｰﾄ1!$D$1,IF($B21=ﾜｰｸｼｰﾄ1!$B$8,ﾜｰｸｼｰﾄ1!$D$1,ﾜｰｸｼｰﾄ1!$D$2)))</f>
        <v/>
      </c>
      <c r="G21" s="4" t="str">
        <f>IF($B21="","",IF($B21=ﾜｰｸｼｰﾄ1!$B$2,ﾜｰｸｼｰﾄ1!$D$1,IF($B21=ﾜｰｸｼｰﾄ1!$B$8,ﾜｰｸｼｰﾄ1!$D$1,ﾜｰｸｼｰﾄ1!$D$2)))</f>
        <v/>
      </c>
      <c r="H21" s="4" t="str">
        <f>IF(H$4="　","",IF($B21="","",IF($B21=ﾜｰｸｼｰﾄ1!$B$8,ﾜｰｸｼｰﾄ1!$D$1,IF($B21=ﾜｰｸｼｰﾄ1!$B$2,ﾜｰｸｼｰﾄ1!$D$1,IF(COUNTIF(ﾜｰｸｼｰﾄ1!$E$65:$E$69,H$4)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H$4,ﾜｰｸｼｰﾄ1!$W$49:$X$53,2,FALSE),FALSE),VLOOKUP($B21,ﾜｰｸｼｰﾄ1!$N$45:$S$71,VLOOKUP(H$4,ﾜｰｸｼｰﾄ1!$E$65:$F$69,2,FALSE),FALSE))))))</f>
        <v/>
      </c>
      <c r="I21" s="4" t="str">
        <f>IF(H$4="　","",IF($B21="","",IF($B21=ﾜｰｸｼｰﾄ1!$B$8,ﾜｰｸｼｰﾄ1!$D$1,IF($B21=ﾜｰｸｼｰﾄ1!$B$2,ﾜｰｸｼｰﾄ1!$D$1,IF(COUNTIF(ﾜｰｸｼｰﾄ1!$E$65:$E$69,H$4)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H$4,ﾜｰｸｼｰﾄ1!$W$49:$X$53,2,FALSE),FALSE),VLOOKUP($B21,ﾜｰｸｼｰﾄ1!$N$45:$S$71,VLOOKUP(H$4,ﾜｰｸｼｰﾄ1!$E$65:$F$69,2,FALSE),FALSE))))))</f>
        <v/>
      </c>
      <c r="J21" s="4" t="str">
        <f>IF(H$4="　","",IF($B21="","",IF($B21=ﾜｰｸｼｰﾄ1!$B$8,ﾜｰｸｼｰﾄ1!$D$1,IF($B21=ﾜｰｸｼｰﾄ1!$B$2,ﾜｰｸｼｰﾄ1!$D$1,IF(COUNTIF(ﾜｰｸｼｰﾄ1!$E$65:$E$69,H$4)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H$4,ﾜｰｸｼｰﾄ1!$W$49:$X$53,2,FALSE),FALSE),VLOOKUP($B21,ﾜｰｸｼｰﾄ1!$N$45:$S$71,VLOOKUP(H$4,ﾜｰｸｼｰﾄ1!$E$65:$F$69,2,FALSE),FALSE))))))</f>
        <v/>
      </c>
      <c r="K21" s="4" t="str">
        <f>IF(K$4="　","",IF($B21="","",IF($B21=ﾜｰｸｼｰﾄ1!$B$8,ﾜｰｸｼｰﾄ1!$D$1,IF($B21=ﾜｰｸｼｰﾄ1!$B$2,ﾜｰｸｼｰﾄ1!$D$1,IF(COUNTIF(ﾜｰｸｼｰﾄ1!$E$65:$E$69,K$4)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K$4,ﾜｰｸｼｰﾄ1!$W$49:$X$53,2,FALSE),FALSE),VLOOKUP($B21,ﾜｰｸｼｰﾄ1!$N$45:$S$71,VLOOKUP(K$4,ﾜｰｸｼｰﾄ1!$E$65:$F$69,2,FALSE),FALSE))))))</f>
        <v/>
      </c>
      <c r="L21" s="4" t="str">
        <f>IF(K$4="　","",IF($B21="","",IF($B21=ﾜｰｸｼｰﾄ1!$B$8,ﾜｰｸｼｰﾄ1!$D$1,IF($B21=ﾜｰｸｼｰﾄ1!$B$2,ﾜｰｸｼｰﾄ1!$D$1,IF(COUNTIF(ﾜｰｸｼｰﾄ1!$E$65:$E$69,K$4)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K$4,ﾜｰｸｼｰﾄ1!$W$49:$X$53,2,FALSE),FALSE),VLOOKUP($B21,ﾜｰｸｼｰﾄ1!$N$45:$S$71,VLOOKUP(K$4,ﾜｰｸｼｰﾄ1!$E$65:$F$69,2,FALSE),FALSE))))))</f>
        <v/>
      </c>
      <c r="M21" s="4" t="str">
        <f>IF(K$4="　","",IF($B21="","",IF($B21=ﾜｰｸｼｰﾄ1!$B$8,ﾜｰｸｼｰﾄ1!$D$1,IF($B21=ﾜｰｸｼｰﾄ1!$B$2,ﾜｰｸｼｰﾄ1!$D$1,IF(COUNTIF(ﾜｰｸｼｰﾄ1!$E$65:$E$69,K$4)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K$4,ﾜｰｸｼｰﾄ1!$W$49:$X$53,2,FALSE),FALSE),VLOOKUP($B21,ﾜｰｸｼｰﾄ1!$N$45:$S$71,VLOOKUP(K$4,ﾜｰｸｼｰﾄ1!$E$65:$F$69,2,FALSE),FALSE))))))</f>
        <v/>
      </c>
      <c r="N21" s="4" t="str">
        <f>IF(N$4="　","",IF($B21="","",IF($B21=ﾜｰｸｼｰﾄ1!$B$8,ﾜｰｸｼｰﾄ1!$D$1,IF($B21=ﾜｰｸｼｰﾄ1!$B$2,ﾜｰｸｼｰﾄ1!$D$1,IF(COUNTIF(ﾜｰｸｼｰﾄ1!$E$65:$E$69,N$4)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N$4,ﾜｰｸｼｰﾄ1!$W$49:$X$53,2,FALSE),FALSE),VLOOKUP($B21,ﾜｰｸｼｰﾄ1!$N$45:$S$71,VLOOKUP(N$4,ﾜｰｸｼｰﾄ1!$E$65:$F$69,2,FALSE),FALSE))))))</f>
        <v/>
      </c>
      <c r="O21" s="4" t="str">
        <f>IF(N$4="　","",IF($B21="","",IF($B21=ﾜｰｸｼｰﾄ1!$B$8,ﾜｰｸｼｰﾄ1!$D$1,IF($B21=ﾜｰｸｼｰﾄ1!$B$2,ﾜｰｸｼｰﾄ1!$D$1,IF(COUNTIF(ﾜｰｸｼｰﾄ1!$E$65:$E$69,N$4)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N$4,ﾜｰｸｼｰﾄ1!$W$49:$X$53,2,FALSE),FALSE),VLOOKUP($B21,ﾜｰｸｼｰﾄ1!$N$45:$S$71,VLOOKUP(N$4,ﾜｰｸｼｰﾄ1!$E$65:$F$69,2,FALSE),FALSE))))))</f>
        <v/>
      </c>
      <c r="P21" s="4" t="str">
        <f>IF(N$4="　","",IF($B21="","",IF($B21=ﾜｰｸｼｰﾄ1!$B$8,ﾜｰｸｼｰﾄ1!$D$1,IF($B21=ﾜｰｸｼｰﾄ1!$B$2,ﾜｰｸｼｰﾄ1!$D$1,IF(COUNTIF(ﾜｰｸｼｰﾄ1!$E$65:$E$69,N$4)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N$4,ﾜｰｸｼｰﾄ1!$W$49:$X$53,2,FALSE),FALSE),VLOOKUP($B21,ﾜｰｸｼｰﾄ1!$N$45:$S$71,VLOOKUP(N$4,ﾜｰｸｼｰﾄ1!$E$65:$F$69,2,FALSE),FALSE))))))</f>
        <v/>
      </c>
      <c r="Q21" s="4" t="str">
        <f>IF(Q$4="　","",IF($B21="","",IF($B21=ﾜｰｸｼｰﾄ1!$B$8,ﾜｰｸｼｰﾄ1!$D$1,IF($B21=ﾜｰｸｼｰﾄ1!$B$2,ﾜｰｸｼｰﾄ1!$D$1,IF(COUNTIF(ﾜｰｸｼｰﾄ1!$E$65:$E$69,Q$4)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Q$4,ﾜｰｸｼｰﾄ1!$W$49:$X$53,2,FALSE),FALSE),VLOOKUP($B21,ﾜｰｸｼｰﾄ1!$N$45:$S$71,VLOOKUP(Q$4,ﾜｰｸｼｰﾄ1!$E$65:$F$69,2,FALSE),FALSE))))))</f>
        <v/>
      </c>
      <c r="R21" s="4" t="str">
        <f>IF(Q$4="　","",IF($B21="","",IF($B21=ﾜｰｸｼｰﾄ1!$B$8,ﾜｰｸｼｰﾄ1!$D$1,IF($B21=ﾜｰｸｼｰﾄ1!$B$2,ﾜｰｸｼｰﾄ1!$D$1,IF(COUNTIF(ﾜｰｸｼｰﾄ1!$E$65:$E$69,Q$4)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Q$4,ﾜｰｸｼｰﾄ1!$W$49:$X$53,2,FALSE),FALSE),VLOOKUP($B21,ﾜｰｸｼｰﾄ1!$N$45:$S$71,VLOOKUP(Q$4,ﾜｰｸｼｰﾄ1!$E$65:$F$69,2,FALSE),FALSE))))))</f>
        <v/>
      </c>
      <c r="S21" s="4" t="str">
        <f>IF(Q$4="　","",IF($B21="","",IF($B21=ﾜｰｸｼｰﾄ1!$B$8,ﾜｰｸｼｰﾄ1!$D$1,IF($B21=ﾜｰｸｼｰﾄ1!$B$2,ﾜｰｸｼｰﾄ1!$D$1,IF(COUNTIF(ﾜｰｸｼｰﾄ1!$E$65:$E$69,Q$4)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Q$4,ﾜｰｸｼｰﾄ1!$W$49:$X$53,2,FALSE),FALSE),VLOOKUP($B21,ﾜｰｸｼｰﾄ1!$N$45:$S$71,VLOOKUP(Q$4,ﾜｰｸｼｰﾄ1!$E$65:$F$69,2,FALSE),FALSE))))))</f>
        <v/>
      </c>
      <c r="T21" s="4" t="str">
        <f>IF(T$4="　","",IF($B21="","",IF($B21=ﾜｰｸｼｰﾄ1!$B$8,ﾜｰｸｼｰﾄ1!$D$1,IF($B21=ﾜｰｸｼｰﾄ1!$B$2,ﾜｰｸｼｰﾄ1!$D$1,IF(COUNTIF(ﾜｰｸｼｰﾄ1!$E$65:$E$69,T$4)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T$4,ﾜｰｸｼｰﾄ1!$W$49:$X$53,2,FALSE),FALSE),VLOOKUP($B21,ﾜｰｸｼｰﾄ1!$N$45:$S$71,VLOOKUP(T$4,ﾜｰｸｼｰﾄ1!$E$65:$F$69,2,FALSE),FALSE))))))</f>
        <v/>
      </c>
      <c r="U21" s="4" t="str">
        <f>IF(T$4="　","",IF($B21="","",IF($B21=ﾜｰｸｼｰﾄ1!$B$8,ﾜｰｸｼｰﾄ1!$D$1,IF($B21=ﾜｰｸｼｰﾄ1!$B$2,ﾜｰｸｼｰﾄ1!$D$1,IF(COUNTIF(ﾜｰｸｼｰﾄ1!$E$65:$E$69,T$4)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T$4,ﾜｰｸｼｰﾄ1!$W$49:$X$53,2,FALSE),FALSE),VLOOKUP($B21,ﾜｰｸｼｰﾄ1!$N$45:$S$71,VLOOKUP(T$4,ﾜｰｸｼｰﾄ1!$E$65:$F$69,2,FALSE),FALSE))))))</f>
        <v/>
      </c>
      <c r="V21" s="4" t="str">
        <f>IF(T$4="　","",IF($B21="","",IF($B21=ﾜｰｸｼｰﾄ1!$B$8,ﾜｰｸｼｰﾄ1!$D$1,IF($B21=ﾜｰｸｼｰﾄ1!$B$2,ﾜｰｸｼｰﾄ1!$D$1,IF(COUNTIF(ﾜｰｸｼｰﾄ1!$E$65:$E$69,T$4)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T$4,ﾜｰｸｼｰﾄ1!$W$49:$X$53,2,FALSE),FALSE),VLOOKUP($B21,ﾜｰｸｼｰﾄ1!$N$45:$S$71,VLOOKUP(T$4,ﾜｰｸｼｰﾄ1!$E$65:$F$69,2,FALSE),FALSE))))))</f>
        <v/>
      </c>
      <c r="W21" s="4" t="str">
        <f>IF(W$4="　","",IF($B21="","",IF($B21=ﾜｰｸｼｰﾄ1!$B$8,ﾜｰｸｼｰﾄ1!$D$1,IF($B21=ﾜｰｸｼｰﾄ1!$B$2,ﾜｰｸｼｰﾄ1!$D$1,IF(COUNTIF(ﾜｰｸｼｰﾄ1!$E$65:$E$69,W$4)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W$4,ﾜｰｸｼｰﾄ1!$W$49:$X$53,2,FALSE),FALSE),VLOOKUP($B21,ﾜｰｸｼｰﾄ1!$N$45:$S$71,VLOOKUP(W$4,ﾜｰｸｼｰﾄ1!$E$65:$F$69,2,FALSE),FALSE))))))</f>
        <v/>
      </c>
      <c r="X21" s="4" t="str">
        <f>IF(W$4="　","",IF($B21="","",IF($B21=ﾜｰｸｼｰﾄ1!$B$8,ﾜｰｸｼｰﾄ1!$D$1,IF($B21=ﾜｰｸｼｰﾄ1!$B$2,ﾜｰｸｼｰﾄ1!$D$1,IF(COUNTIF(ﾜｰｸｼｰﾄ1!$E$65:$E$69,W$4)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W$4,ﾜｰｸｼｰﾄ1!$W$49:$X$53,2,FALSE),FALSE),VLOOKUP($B21,ﾜｰｸｼｰﾄ1!$N$45:$S$71,VLOOKUP(W$4,ﾜｰｸｼｰﾄ1!$E$65:$F$69,2,FALSE),FALSE))))))</f>
        <v/>
      </c>
      <c r="Y21" s="4" t="str">
        <f>IF(W$4="　","",IF($B21="","",IF($B21=ﾜｰｸｼｰﾄ1!$B$8,ﾜｰｸｼｰﾄ1!$D$1,IF($B21=ﾜｰｸｼｰﾄ1!$B$2,ﾜｰｸｼｰﾄ1!$D$1,IF(COUNTIF(ﾜｰｸｼｰﾄ1!$E$65:$E$69,W$4)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W$4,ﾜｰｸｼｰﾄ1!$W$49:$X$53,2,FALSE),FALSE),VLOOKUP($B21,ﾜｰｸｼｰﾄ1!$N$45:$S$71,VLOOKUP(W$4,ﾜｰｸｼｰﾄ1!$E$65:$F$69,2,FALSE),FALSE))))))</f>
        <v/>
      </c>
      <c r="Z21" s="4" t="str">
        <f>IF(Z$4="　","",IF($B21="","",IF($B21=ﾜｰｸｼｰﾄ1!$B$8,ﾜｰｸｼｰﾄ1!$D$1,IF($B21=ﾜｰｸｼｰﾄ1!$B$2,ﾜｰｸｼｰﾄ1!$D$1,IF(COUNTIF(ﾜｰｸｼｰﾄ1!$E$65:$E$69,Z$4)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Z$4,ﾜｰｸｼｰﾄ1!$W$49:$X$53,2,FALSE),FALSE),VLOOKUP($B21,ﾜｰｸｼｰﾄ1!$N$45:$S$71,VLOOKUP(Z$4,ﾜｰｸｼｰﾄ1!$E$65:$F$69,2,FALSE),FALSE))))))</f>
        <v/>
      </c>
      <c r="AA21" s="4" t="str">
        <f>IF(Z$4="　","",IF($B21="","",IF($B21=ﾜｰｸｼｰﾄ1!$B$8,ﾜｰｸｼｰﾄ1!$D$1,IF($B21=ﾜｰｸｼｰﾄ1!$B$2,ﾜｰｸｼｰﾄ1!$D$1,IF(COUNTIF(ﾜｰｸｼｰﾄ1!$E$65:$E$69,Z$4)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Z$4,ﾜｰｸｼｰﾄ1!$W$49:$X$53,2,FALSE),FALSE),VLOOKUP($B21,ﾜｰｸｼｰﾄ1!$N$45:$S$71,VLOOKUP(Z$4,ﾜｰｸｼｰﾄ1!$E$65:$F$69,2,FALSE),FALSE))))))</f>
        <v/>
      </c>
      <c r="AB21" s="4" t="str">
        <f>IF(Z$4="　","",IF($B21="","",IF($B21=ﾜｰｸｼｰﾄ1!$B$8,ﾜｰｸｼｰﾄ1!$D$1,IF($B21=ﾜｰｸｼｰﾄ1!$B$2,ﾜｰｸｼｰﾄ1!$D$1,IF(COUNTIF(ﾜｰｸｼｰﾄ1!$E$65:$E$69,Z$4)=0,VLOOKUP(CONCATENATE(VLOOKUP(IF(ISERROR(VLOOKUP($B21,ﾜｰｸｼｰﾄ1!$I$55:$J$68,2,FALSE))=TRUE,$B21,VLOOKUP($B21,ﾜｰｸｼｰﾄ1!$I$55:$J$68,2,FALSE)),ﾜｰｸｼｰﾄ1!$E$72:$G$88,2,FALSE),VLOOKUP(IF(ISERROR(VLOOKUP($B21,ﾜｰｸｼｰﾄ1!$I$55:$J$68,2,FALSE))=TRUE,$B21,VLOOKUP($B21,ﾜｰｸｼｰﾄ1!$I$55:$J$68,2,FALSE)),ﾜｰｸｼｰﾄ1!$E$72:$G$88,3,FALSE)),ﾜｰｸｼｰﾄ1!$V$25:$AA$40,VLOOKUP(Z$4,ﾜｰｸｼｰﾄ1!$W$49:$X$53,2,FALSE),FALSE),VLOOKUP($B21,ﾜｰｸｼｰﾄ1!$N$45:$S$71,VLOOKUP(Z$4,ﾜｰｸｼｰﾄ1!$E$65:$F$69,2,FALSE),FALSE))))))</f>
        <v/>
      </c>
      <c r="AC21" s="5" t="str">
        <f>IF($B21="","",IF($B21=ﾜｰｸｼｰﾄ1!$B$2,ﾜｰｸｼｰﾄ1!$D$1,IF($B21=ﾜｰｸｼｰﾄ1!$B$8,ﾜｰｸｼｰﾄ1!$D$1,ﾜｰｸｼｰﾄ1!$D$2)))</f>
        <v/>
      </c>
      <c r="AD21" s="5" t="str">
        <f>IF($B21="","",IF($B21=ﾜｰｸｼｰﾄ1!$B$2,ﾜｰｸｼｰﾄ1!$D$1,IF($B21=ﾜｰｸｼｰﾄ1!$B$8,ﾜｰｸｼｰﾄ1!$D$1,ﾜｰｸｼｰﾄ1!$D$2)))</f>
        <v/>
      </c>
    </row>
    <row r="22" spans="1:30" x14ac:dyDescent="0.55000000000000004">
      <c r="A22" s="1">
        <v>14</v>
      </c>
      <c r="B22" s="77" t="str">
        <f>IF(A22&gt;ﾜｰｸｼｰﾄ1!$D$7,"",VLOOKUP(A22,ﾜｰｸｼｰﾄ1!$D$8:$M$34,ﾜｰｸｼｰﾄ1!$N$24+1,FALSE))</f>
        <v/>
      </c>
      <c r="C22" s="5" t="str">
        <f>IF($B22="","",IF($B22=ﾜｰｸｼｰﾄ1!$B$2,ﾜｰｸｼｰﾄ1!$D$1,IF($B22=ﾜｰｸｼｰﾄ1!$B$8,ﾜｰｸｼｰﾄ1!$D$1,ﾜｰｸｼｰﾄ1!$D$2)))</f>
        <v/>
      </c>
      <c r="D22" s="4" t="str">
        <f>IF($B22="","",IF($B22=ﾜｰｸｼｰﾄ1!$B$2,ﾜｰｸｼｰﾄ1!$D$1,IF($B22=ﾜｰｸｼｰﾄ1!$B$8,ﾜｰｸｼｰﾄ1!$D$1,ﾜｰｸｼｰﾄ1!$D$2)))</f>
        <v/>
      </c>
      <c r="E22" s="4" t="str">
        <f>IF($B22="","",IF($B22=ﾜｰｸｼｰﾄ1!$B$2,ﾜｰｸｼｰﾄ1!$D$2,IF($B22=ﾜｰｸｼｰﾄ1!$B$8,ﾜｰｸｼｰﾄ1!$D$2,ﾜｰｸｼｰﾄ1!$D$1)))</f>
        <v/>
      </c>
      <c r="F22" s="4" t="str">
        <f>IF($B22="","",IF($B22=ﾜｰｸｼｰﾄ1!$B$2,ﾜｰｸｼｰﾄ1!$D$1,IF($B22=ﾜｰｸｼｰﾄ1!$B$8,ﾜｰｸｼｰﾄ1!$D$1,ﾜｰｸｼｰﾄ1!$D$2)))</f>
        <v/>
      </c>
      <c r="G22" s="4" t="str">
        <f>IF($B22="","",IF($B22=ﾜｰｸｼｰﾄ1!$B$2,ﾜｰｸｼｰﾄ1!$D$1,IF($B22=ﾜｰｸｼｰﾄ1!$B$8,ﾜｰｸｼｰﾄ1!$D$1,ﾜｰｸｼｰﾄ1!$D$2)))</f>
        <v/>
      </c>
      <c r="H22" s="4" t="str">
        <f>IF(H$4="　","",IF($B22="","",IF($B22=ﾜｰｸｼｰﾄ1!$B$8,ﾜｰｸｼｰﾄ1!$D$1,IF($B22=ﾜｰｸｼｰﾄ1!$B$2,ﾜｰｸｼｰﾄ1!$D$1,IF(COUNTIF(ﾜｰｸｼｰﾄ1!$E$65:$E$69,H$4)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H$4,ﾜｰｸｼｰﾄ1!$W$49:$X$53,2,FALSE),FALSE),VLOOKUP($B22,ﾜｰｸｼｰﾄ1!$N$45:$S$71,VLOOKUP(H$4,ﾜｰｸｼｰﾄ1!$E$65:$F$69,2,FALSE),FALSE))))))</f>
        <v/>
      </c>
      <c r="I22" s="4" t="str">
        <f>IF(H$4="　","",IF($B22="","",IF($B22=ﾜｰｸｼｰﾄ1!$B$8,ﾜｰｸｼｰﾄ1!$D$1,IF($B22=ﾜｰｸｼｰﾄ1!$B$2,ﾜｰｸｼｰﾄ1!$D$1,IF(COUNTIF(ﾜｰｸｼｰﾄ1!$E$65:$E$69,H$4)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H$4,ﾜｰｸｼｰﾄ1!$W$49:$X$53,2,FALSE),FALSE),VLOOKUP($B22,ﾜｰｸｼｰﾄ1!$N$45:$S$71,VLOOKUP(H$4,ﾜｰｸｼｰﾄ1!$E$65:$F$69,2,FALSE),FALSE))))))</f>
        <v/>
      </c>
      <c r="J22" s="4" t="str">
        <f>IF(H$4="　","",IF($B22="","",IF($B22=ﾜｰｸｼｰﾄ1!$B$8,ﾜｰｸｼｰﾄ1!$D$1,IF($B22=ﾜｰｸｼｰﾄ1!$B$2,ﾜｰｸｼｰﾄ1!$D$1,IF(COUNTIF(ﾜｰｸｼｰﾄ1!$E$65:$E$69,H$4)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H$4,ﾜｰｸｼｰﾄ1!$W$49:$X$53,2,FALSE),FALSE),VLOOKUP($B22,ﾜｰｸｼｰﾄ1!$N$45:$S$71,VLOOKUP(H$4,ﾜｰｸｼｰﾄ1!$E$65:$F$69,2,FALSE),FALSE))))))</f>
        <v/>
      </c>
      <c r="K22" s="4" t="str">
        <f>IF(K$4="　","",IF($B22="","",IF($B22=ﾜｰｸｼｰﾄ1!$B$8,ﾜｰｸｼｰﾄ1!$D$1,IF($B22=ﾜｰｸｼｰﾄ1!$B$2,ﾜｰｸｼｰﾄ1!$D$1,IF(COUNTIF(ﾜｰｸｼｰﾄ1!$E$65:$E$69,K$4)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K$4,ﾜｰｸｼｰﾄ1!$W$49:$X$53,2,FALSE),FALSE),VLOOKUP($B22,ﾜｰｸｼｰﾄ1!$N$45:$S$71,VLOOKUP(K$4,ﾜｰｸｼｰﾄ1!$E$65:$F$69,2,FALSE),FALSE))))))</f>
        <v/>
      </c>
      <c r="L22" s="4" t="str">
        <f>IF(K$4="　","",IF($B22="","",IF($B22=ﾜｰｸｼｰﾄ1!$B$8,ﾜｰｸｼｰﾄ1!$D$1,IF($B22=ﾜｰｸｼｰﾄ1!$B$2,ﾜｰｸｼｰﾄ1!$D$1,IF(COUNTIF(ﾜｰｸｼｰﾄ1!$E$65:$E$69,K$4)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K$4,ﾜｰｸｼｰﾄ1!$W$49:$X$53,2,FALSE),FALSE),VLOOKUP($B22,ﾜｰｸｼｰﾄ1!$N$45:$S$71,VLOOKUP(K$4,ﾜｰｸｼｰﾄ1!$E$65:$F$69,2,FALSE),FALSE))))))</f>
        <v/>
      </c>
      <c r="M22" s="4" t="str">
        <f>IF(K$4="　","",IF($B22="","",IF($B22=ﾜｰｸｼｰﾄ1!$B$8,ﾜｰｸｼｰﾄ1!$D$1,IF($B22=ﾜｰｸｼｰﾄ1!$B$2,ﾜｰｸｼｰﾄ1!$D$1,IF(COUNTIF(ﾜｰｸｼｰﾄ1!$E$65:$E$69,K$4)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K$4,ﾜｰｸｼｰﾄ1!$W$49:$X$53,2,FALSE),FALSE),VLOOKUP($B22,ﾜｰｸｼｰﾄ1!$N$45:$S$71,VLOOKUP(K$4,ﾜｰｸｼｰﾄ1!$E$65:$F$69,2,FALSE),FALSE))))))</f>
        <v/>
      </c>
      <c r="N22" s="4" t="str">
        <f>IF(N$4="　","",IF($B22="","",IF($B22=ﾜｰｸｼｰﾄ1!$B$8,ﾜｰｸｼｰﾄ1!$D$1,IF($B22=ﾜｰｸｼｰﾄ1!$B$2,ﾜｰｸｼｰﾄ1!$D$1,IF(COUNTIF(ﾜｰｸｼｰﾄ1!$E$65:$E$69,N$4)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N$4,ﾜｰｸｼｰﾄ1!$W$49:$X$53,2,FALSE),FALSE),VLOOKUP($B22,ﾜｰｸｼｰﾄ1!$N$45:$S$71,VLOOKUP(N$4,ﾜｰｸｼｰﾄ1!$E$65:$F$69,2,FALSE),FALSE))))))</f>
        <v/>
      </c>
      <c r="O22" s="4" t="str">
        <f>IF(N$4="　","",IF($B22="","",IF($B22=ﾜｰｸｼｰﾄ1!$B$8,ﾜｰｸｼｰﾄ1!$D$1,IF($B22=ﾜｰｸｼｰﾄ1!$B$2,ﾜｰｸｼｰﾄ1!$D$1,IF(COUNTIF(ﾜｰｸｼｰﾄ1!$E$65:$E$69,N$4)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N$4,ﾜｰｸｼｰﾄ1!$W$49:$X$53,2,FALSE),FALSE),VLOOKUP($B22,ﾜｰｸｼｰﾄ1!$N$45:$S$71,VLOOKUP(N$4,ﾜｰｸｼｰﾄ1!$E$65:$F$69,2,FALSE),FALSE))))))</f>
        <v/>
      </c>
      <c r="P22" s="4" t="str">
        <f>IF(N$4="　","",IF($B22="","",IF($B22=ﾜｰｸｼｰﾄ1!$B$8,ﾜｰｸｼｰﾄ1!$D$1,IF($B22=ﾜｰｸｼｰﾄ1!$B$2,ﾜｰｸｼｰﾄ1!$D$1,IF(COUNTIF(ﾜｰｸｼｰﾄ1!$E$65:$E$69,N$4)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N$4,ﾜｰｸｼｰﾄ1!$W$49:$X$53,2,FALSE),FALSE),VLOOKUP($B22,ﾜｰｸｼｰﾄ1!$N$45:$S$71,VLOOKUP(N$4,ﾜｰｸｼｰﾄ1!$E$65:$F$69,2,FALSE),FALSE))))))</f>
        <v/>
      </c>
      <c r="Q22" s="4" t="str">
        <f>IF(Q$4="　","",IF($B22="","",IF($B22=ﾜｰｸｼｰﾄ1!$B$8,ﾜｰｸｼｰﾄ1!$D$1,IF($B22=ﾜｰｸｼｰﾄ1!$B$2,ﾜｰｸｼｰﾄ1!$D$1,IF(COUNTIF(ﾜｰｸｼｰﾄ1!$E$65:$E$69,Q$4)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Q$4,ﾜｰｸｼｰﾄ1!$W$49:$X$53,2,FALSE),FALSE),VLOOKUP($B22,ﾜｰｸｼｰﾄ1!$N$45:$S$71,VLOOKUP(Q$4,ﾜｰｸｼｰﾄ1!$E$65:$F$69,2,FALSE),FALSE))))))</f>
        <v/>
      </c>
      <c r="R22" s="4" t="str">
        <f>IF(Q$4="　","",IF($B22="","",IF($B22=ﾜｰｸｼｰﾄ1!$B$8,ﾜｰｸｼｰﾄ1!$D$1,IF($B22=ﾜｰｸｼｰﾄ1!$B$2,ﾜｰｸｼｰﾄ1!$D$1,IF(COUNTIF(ﾜｰｸｼｰﾄ1!$E$65:$E$69,Q$4)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Q$4,ﾜｰｸｼｰﾄ1!$W$49:$X$53,2,FALSE),FALSE),VLOOKUP($B22,ﾜｰｸｼｰﾄ1!$N$45:$S$71,VLOOKUP(Q$4,ﾜｰｸｼｰﾄ1!$E$65:$F$69,2,FALSE),FALSE))))))</f>
        <v/>
      </c>
      <c r="S22" s="4" t="str">
        <f>IF(Q$4="　","",IF($B22="","",IF($B22=ﾜｰｸｼｰﾄ1!$B$8,ﾜｰｸｼｰﾄ1!$D$1,IF($B22=ﾜｰｸｼｰﾄ1!$B$2,ﾜｰｸｼｰﾄ1!$D$1,IF(COUNTIF(ﾜｰｸｼｰﾄ1!$E$65:$E$69,Q$4)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Q$4,ﾜｰｸｼｰﾄ1!$W$49:$X$53,2,FALSE),FALSE),VLOOKUP($B22,ﾜｰｸｼｰﾄ1!$N$45:$S$71,VLOOKUP(Q$4,ﾜｰｸｼｰﾄ1!$E$65:$F$69,2,FALSE),FALSE))))))</f>
        <v/>
      </c>
      <c r="T22" s="4" t="str">
        <f>IF(T$4="　","",IF($B22="","",IF($B22=ﾜｰｸｼｰﾄ1!$B$8,ﾜｰｸｼｰﾄ1!$D$1,IF($B22=ﾜｰｸｼｰﾄ1!$B$2,ﾜｰｸｼｰﾄ1!$D$1,IF(COUNTIF(ﾜｰｸｼｰﾄ1!$E$65:$E$69,T$4)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T$4,ﾜｰｸｼｰﾄ1!$W$49:$X$53,2,FALSE),FALSE),VLOOKUP($B22,ﾜｰｸｼｰﾄ1!$N$45:$S$71,VLOOKUP(T$4,ﾜｰｸｼｰﾄ1!$E$65:$F$69,2,FALSE),FALSE))))))</f>
        <v/>
      </c>
      <c r="U22" s="4" t="str">
        <f>IF(T$4="　","",IF($B22="","",IF($B22=ﾜｰｸｼｰﾄ1!$B$8,ﾜｰｸｼｰﾄ1!$D$1,IF($B22=ﾜｰｸｼｰﾄ1!$B$2,ﾜｰｸｼｰﾄ1!$D$1,IF(COUNTIF(ﾜｰｸｼｰﾄ1!$E$65:$E$69,T$4)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T$4,ﾜｰｸｼｰﾄ1!$W$49:$X$53,2,FALSE),FALSE),VLOOKUP($B22,ﾜｰｸｼｰﾄ1!$N$45:$S$71,VLOOKUP(T$4,ﾜｰｸｼｰﾄ1!$E$65:$F$69,2,FALSE),FALSE))))))</f>
        <v/>
      </c>
      <c r="V22" s="4" t="str">
        <f>IF(T$4="　","",IF($B22="","",IF($B22=ﾜｰｸｼｰﾄ1!$B$8,ﾜｰｸｼｰﾄ1!$D$1,IF($B22=ﾜｰｸｼｰﾄ1!$B$2,ﾜｰｸｼｰﾄ1!$D$1,IF(COUNTIF(ﾜｰｸｼｰﾄ1!$E$65:$E$69,T$4)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T$4,ﾜｰｸｼｰﾄ1!$W$49:$X$53,2,FALSE),FALSE),VLOOKUP($B22,ﾜｰｸｼｰﾄ1!$N$45:$S$71,VLOOKUP(T$4,ﾜｰｸｼｰﾄ1!$E$65:$F$69,2,FALSE),FALSE))))))</f>
        <v/>
      </c>
      <c r="W22" s="4" t="str">
        <f>IF(W$4="　","",IF($B22="","",IF($B22=ﾜｰｸｼｰﾄ1!$B$8,ﾜｰｸｼｰﾄ1!$D$1,IF($B22=ﾜｰｸｼｰﾄ1!$B$2,ﾜｰｸｼｰﾄ1!$D$1,IF(COUNTIF(ﾜｰｸｼｰﾄ1!$E$65:$E$69,W$4)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W$4,ﾜｰｸｼｰﾄ1!$W$49:$X$53,2,FALSE),FALSE),VLOOKUP($B22,ﾜｰｸｼｰﾄ1!$N$45:$S$71,VLOOKUP(W$4,ﾜｰｸｼｰﾄ1!$E$65:$F$69,2,FALSE),FALSE))))))</f>
        <v/>
      </c>
      <c r="X22" s="4" t="str">
        <f>IF(W$4="　","",IF($B22="","",IF($B22=ﾜｰｸｼｰﾄ1!$B$8,ﾜｰｸｼｰﾄ1!$D$1,IF($B22=ﾜｰｸｼｰﾄ1!$B$2,ﾜｰｸｼｰﾄ1!$D$1,IF(COUNTIF(ﾜｰｸｼｰﾄ1!$E$65:$E$69,W$4)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W$4,ﾜｰｸｼｰﾄ1!$W$49:$X$53,2,FALSE),FALSE),VLOOKUP($B22,ﾜｰｸｼｰﾄ1!$N$45:$S$71,VLOOKUP(W$4,ﾜｰｸｼｰﾄ1!$E$65:$F$69,2,FALSE),FALSE))))))</f>
        <v/>
      </c>
      <c r="Y22" s="4" t="str">
        <f>IF(W$4="　","",IF($B22="","",IF($B22=ﾜｰｸｼｰﾄ1!$B$8,ﾜｰｸｼｰﾄ1!$D$1,IF($B22=ﾜｰｸｼｰﾄ1!$B$2,ﾜｰｸｼｰﾄ1!$D$1,IF(COUNTIF(ﾜｰｸｼｰﾄ1!$E$65:$E$69,W$4)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W$4,ﾜｰｸｼｰﾄ1!$W$49:$X$53,2,FALSE),FALSE),VLOOKUP($B22,ﾜｰｸｼｰﾄ1!$N$45:$S$71,VLOOKUP(W$4,ﾜｰｸｼｰﾄ1!$E$65:$F$69,2,FALSE),FALSE))))))</f>
        <v/>
      </c>
      <c r="Z22" s="4" t="str">
        <f>IF(Z$4="　","",IF($B22="","",IF($B22=ﾜｰｸｼｰﾄ1!$B$8,ﾜｰｸｼｰﾄ1!$D$1,IF($B22=ﾜｰｸｼｰﾄ1!$B$2,ﾜｰｸｼｰﾄ1!$D$1,IF(COUNTIF(ﾜｰｸｼｰﾄ1!$E$65:$E$69,Z$4)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Z$4,ﾜｰｸｼｰﾄ1!$W$49:$X$53,2,FALSE),FALSE),VLOOKUP($B22,ﾜｰｸｼｰﾄ1!$N$45:$S$71,VLOOKUP(Z$4,ﾜｰｸｼｰﾄ1!$E$65:$F$69,2,FALSE),FALSE))))))</f>
        <v/>
      </c>
      <c r="AA22" s="4" t="str">
        <f>IF(Z$4="　","",IF($B22="","",IF($B22=ﾜｰｸｼｰﾄ1!$B$8,ﾜｰｸｼｰﾄ1!$D$1,IF($B22=ﾜｰｸｼｰﾄ1!$B$2,ﾜｰｸｼｰﾄ1!$D$1,IF(COUNTIF(ﾜｰｸｼｰﾄ1!$E$65:$E$69,Z$4)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Z$4,ﾜｰｸｼｰﾄ1!$W$49:$X$53,2,FALSE),FALSE),VLOOKUP($B22,ﾜｰｸｼｰﾄ1!$N$45:$S$71,VLOOKUP(Z$4,ﾜｰｸｼｰﾄ1!$E$65:$F$69,2,FALSE),FALSE))))))</f>
        <v/>
      </c>
      <c r="AB22" s="4" t="str">
        <f>IF(Z$4="　","",IF($B22="","",IF($B22=ﾜｰｸｼｰﾄ1!$B$8,ﾜｰｸｼｰﾄ1!$D$1,IF($B22=ﾜｰｸｼｰﾄ1!$B$2,ﾜｰｸｼｰﾄ1!$D$1,IF(COUNTIF(ﾜｰｸｼｰﾄ1!$E$65:$E$69,Z$4)=0,VLOOKUP(CONCATENATE(VLOOKUP(IF(ISERROR(VLOOKUP($B22,ﾜｰｸｼｰﾄ1!$I$55:$J$68,2,FALSE))=TRUE,$B22,VLOOKUP($B22,ﾜｰｸｼｰﾄ1!$I$55:$J$68,2,FALSE)),ﾜｰｸｼｰﾄ1!$E$72:$G$88,2,FALSE),VLOOKUP(IF(ISERROR(VLOOKUP($B22,ﾜｰｸｼｰﾄ1!$I$55:$J$68,2,FALSE))=TRUE,$B22,VLOOKUP($B22,ﾜｰｸｼｰﾄ1!$I$55:$J$68,2,FALSE)),ﾜｰｸｼｰﾄ1!$E$72:$G$88,3,FALSE)),ﾜｰｸｼｰﾄ1!$V$25:$AA$40,VLOOKUP(Z$4,ﾜｰｸｼｰﾄ1!$W$49:$X$53,2,FALSE),FALSE),VLOOKUP($B22,ﾜｰｸｼｰﾄ1!$N$45:$S$71,VLOOKUP(Z$4,ﾜｰｸｼｰﾄ1!$E$65:$F$69,2,FALSE),FALSE))))))</f>
        <v/>
      </c>
      <c r="AC22" s="4" t="str">
        <f>IF($B22="","",IF($B22=ﾜｰｸｼｰﾄ1!$B$2,ﾜｰｸｼｰﾄ1!$D$1,IF($B22=ﾜｰｸｼｰﾄ1!$B$8,ﾜｰｸｼｰﾄ1!$D$1,ﾜｰｸｼｰﾄ1!$D$2)))</f>
        <v/>
      </c>
      <c r="AD22" s="4" t="str">
        <f>IF($B22="","",IF($B22=ﾜｰｸｼｰﾄ1!$B$2,ﾜｰｸｼｰﾄ1!$D$1,IF($B22=ﾜｰｸｼｰﾄ1!$B$8,ﾜｰｸｼｰﾄ1!$D$1,ﾜｰｸｼｰﾄ1!$D$2)))</f>
        <v/>
      </c>
    </row>
    <row r="23" spans="1:30" x14ac:dyDescent="0.55000000000000004">
      <c r="A23" s="1">
        <v>15</v>
      </c>
      <c r="B23" s="77" t="str">
        <f>IF(A23&gt;ﾜｰｸｼｰﾄ1!$D$7,"",VLOOKUP(A23,ﾜｰｸｼｰﾄ1!$D$8:$M$34,ﾜｰｸｼｰﾄ1!$N$24+1,FALSE))</f>
        <v/>
      </c>
      <c r="C23" s="4" t="str">
        <f>IF($B23="","",IF($B23=ﾜｰｸｼｰﾄ1!$B$2,ﾜｰｸｼｰﾄ1!$D$1,IF($B23=ﾜｰｸｼｰﾄ1!$B$8,ﾜｰｸｼｰﾄ1!$D$1,ﾜｰｸｼｰﾄ1!$D$2)))</f>
        <v/>
      </c>
      <c r="D23" s="4" t="str">
        <f>IF($B23="","",IF($B23=ﾜｰｸｼｰﾄ1!$B$2,ﾜｰｸｼｰﾄ1!$D$1,IF($B23=ﾜｰｸｼｰﾄ1!$B$8,ﾜｰｸｼｰﾄ1!$D$1,ﾜｰｸｼｰﾄ1!$D$2)))</f>
        <v/>
      </c>
      <c r="E23" s="4" t="str">
        <f>IF($B23="","",IF($B23=ﾜｰｸｼｰﾄ1!$B$2,ﾜｰｸｼｰﾄ1!$D$2,IF($B23=ﾜｰｸｼｰﾄ1!$B$8,ﾜｰｸｼｰﾄ1!$D$2,ﾜｰｸｼｰﾄ1!$D$1)))</f>
        <v/>
      </c>
      <c r="F23" s="4" t="str">
        <f>IF($B23="","",IF($B23=ﾜｰｸｼｰﾄ1!$B$2,ﾜｰｸｼｰﾄ1!$D$1,IF($B23=ﾜｰｸｼｰﾄ1!$B$8,ﾜｰｸｼｰﾄ1!$D$1,ﾜｰｸｼｰﾄ1!$D$2)))</f>
        <v/>
      </c>
      <c r="G23" s="4" t="str">
        <f>IF($B23="","",IF($B23=ﾜｰｸｼｰﾄ1!$B$2,ﾜｰｸｼｰﾄ1!$D$1,IF($B23=ﾜｰｸｼｰﾄ1!$B$8,ﾜｰｸｼｰﾄ1!$D$1,ﾜｰｸｼｰﾄ1!$D$2)))</f>
        <v/>
      </c>
      <c r="H23" s="4" t="str">
        <f>IF(H$4="　","",IF($B23="","",IF($B23=ﾜｰｸｼｰﾄ1!$B$8,ﾜｰｸｼｰﾄ1!$D$1,IF($B23=ﾜｰｸｼｰﾄ1!$B$2,ﾜｰｸｼｰﾄ1!$D$1,IF(COUNTIF(ﾜｰｸｼｰﾄ1!$E$65:$E$69,H$4)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H$4,ﾜｰｸｼｰﾄ1!$W$49:$X$53,2,FALSE),FALSE),VLOOKUP($B23,ﾜｰｸｼｰﾄ1!$N$45:$S$71,VLOOKUP(H$4,ﾜｰｸｼｰﾄ1!$E$65:$F$69,2,FALSE),FALSE))))))</f>
        <v/>
      </c>
      <c r="I23" s="4" t="str">
        <f>IF(H$4="　","",IF($B23="","",IF($B23=ﾜｰｸｼｰﾄ1!$B$8,ﾜｰｸｼｰﾄ1!$D$1,IF($B23=ﾜｰｸｼｰﾄ1!$B$2,ﾜｰｸｼｰﾄ1!$D$1,IF(COUNTIF(ﾜｰｸｼｰﾄ1!$E$65:$E$69,H$4)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H$4,ﾜｰｸｼｰﾄ1!$W$49:$X$53,2,FALSE),FALSE),VLOOKUP($B23,ﾜｰｸｼｰﾄ1!$N$45:$S$71,VLOOKUP(H$4,ﾜｰｸｼｰﾄ1!$E$65:$F$69,2,FALSE),FALSE))))))</f>
        <v/>
      </c>
      <c r="J23" s="4" t="str">
        <f>IF(H$4="　","",IF($B23="","",IF($B23=ﾜｰｸｼｰﾄ1!$B$8,ﾜｰｸｼｰﾄ1!$D$1,IF($B23=ﾜｰｸｼｰﾄ1!$B$2,ﾜｰｸｼｰﾄ1!$D$1,IF(COUNTIF(ﾜｰｸｼｰﾄ1!$E$65:$E$69,H$4)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H$4,ﾜｰｸｼｰﾄ1!$W$49:$X$53,2,FALSE),FALSE),VLOOKUP($B23,ﾜｰｸｼｰﾄ1!$N$45:$S$71,VLOOKUP(H$4,ﾜｰｸｼｰﾄ1!$E$65:$F$69,2,FALSE),FALSE))))))</f>
        <v/>
      </c>
      <c r="K23" s="4" t="str">
        <f>IF(K$4="　","",IF($B23="","",IF($B23=ﾜｰｸｼｰﾄ1!$B$8,ﾜｰｸｼｰﾄ1!$D$1,IF($B23=ﾜｰｸｼｰﾄ1!$B$2,ﾜｰｸｼｰﾄ1!$D$1,IF(COUNTIF(ﾜｰｸｼｰﾄ1!$E$65:$E$69,K$4)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K$4,ﾜｰｸｼｰﾄ1!$W$49:$X$53,2,FALSE),FALSE),VLOOKUP($B23,ﾜｰｸｼｰﾄ1!$N$45:$S$71,VLOOKUP(K$4,ﾜｰｸｼｰﾄ1!$E$65:$F$69,2,FALSE),FALSE))))))</f>
        <v/>
      </c>
      <c r="L23" s="4" t="str">
        <f>IF(K$4="　","",IF($B23="","",IF($B23=ﾜｰｸｼｰﾄ1!$B$8,ﾜｰｸｼｰﾄ1!$D$1,IF($B23=ﾜｰｸｼｰﾄ1!$B$2,ﾜｰｸｼｰﾄ1!$D$1,IF(COUNTIF(ﾜｰｸｼｰﾄ1!$E$65:$E$69,K$4)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K$4,ﾜｰｸｼｰﾄ1!$W$49:$X$53,2,FALSE),FALSE),VLOOKUP($B23,ﾜｰｸｼｰﾄ1!$N$45:$S$71,VLOOKUP(K$4,ﾜｰｸｼｰﾄ1!$E$65:$F$69,2,FALSE),FALSE))))))</f>
        <v/>
      </c>
      <c r="M23" s="4" t="str">
        <f>IF(K$4="　","",IF($B23="","",IF($B23=ﾜｰｸｼｰﾄ1!$B$8,ﾜｰｸｼｰﾄ1!$D$1,IF($B23=ﾜｰｸｼｰﾄ1!$B$2,ﾜｰｸｼｰﾄ1!$D$1,IF(COUNTIF(ﾜｰｸｼｰﾄ1!$E$65:$E$69,K$4)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K$4,ﾜｰｸｼｰﾄ1!$W$49:$X$53,2,FALSE),FALSE),VLOOKUP($B23,ﾜｰｸｼｰﾄ1!$N$45:$S$71,VLOOKUP(K$4,ﾜｰｸｼｰﾄ1!$E$65:$F$69,2,FALSE),FALSE))))))</f>
        <v/>
      </c>
      <c r="N23" s="4" t="str">
        <f>IF(N$4="　","",IF($B23="","",IF($B23=ﾜｰｸｼｰﾄ1!$B$8,ﾜｰｸｼｰﾄ1!$D$1,IF($B23=ﾜｰｸｼｰﾄ1!$B$2,ﾜｰｸｼｰﾄ1!$D$1,IF(COUNTIF(ﾜｰｸｼｰﾄ1!$E$65:$E$69,N$4)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N$4,ﾜｰｸｼｰﾄ1!$W$49:$X$53,2,FALSE),FALSE),VLOOKUP($B23,ﾜｰｸｼｰﾄ1!$N$45:$S$71,VLOOKUP(N$4,ﾜｰｸｼｰﾄ1!$E$65:$F$69,2,FALSE),FALSE))))))</f>
        <v/>
      </c>
      <c r="O23" s="4" t="str">
        <f>IF(N$4="　","",IF($B23="","",IF($B23=ﾜｰｸｼｰﾄ1!$B$8,ﾜｰｸｼｰﾄ1!$D$1,IF($B23=ﾜｰｸｼｰﾄ1!$B$2,ﾜｰｸｼｰﾄ1!$D$1,IF(COUNTIF(ﾜｰｸｼｰﾄ1!$E$65:$E$69,N$4)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N$4,ﾜｰｸｼｰﾄ1!$W$49:$X$53,2,FALSE),FALSE),VLOOKUP($B23,ﾜｰｸｼｰﾄ1!$N$45:$S$71,VLOOKUP(N$4,ﾜｰｸｼｰﾄ1!$E$65:$F$69,2,FALSE),FALSE))))))</f>
        <v/>
      </c>
      <c r="P23" s="4" t="str">
        <f>IF(N$4="　","",IF($B23="","",IF($B23=ﾜｰｸｼｰﾄ1!$B$8,ﾜｰｸｼｰﾄ1!$D$1,IF($B23=ﾜｰｸｼｰﾄ1!$B$2,ﾜｰｸｼｰﾄ1!$D$1,IF(COUNTIF(ﾜｰｸｼｰﾄ1!$E$65:$E$69,N$4)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N$4,ﾜｰｸｼｰﾄ1!$W$49:$X$53,2,FALSE),FALSE),VLOOKUP($B23,ﾜｰｸｼｰﾄ1!$N$45:$S$71,VLOOKUP(N$4,ﾜｰｸｼｰﾄ1!$E$65:$F$69,2,FALSE),FALSE))))))</f>
        <v/>
      </c>
      <c r="Q23" s="4" t="str">
        <f>IF(Q$4="　","",IF($B23="","",IF($B23=ﾜｰｸｼｰﾄ1!$B$8,ﾜｰｸｼｰﾄ1!$D$1,IF($B23=ﾜｰｸｼｰﾄ1!$B$2,ﾜｰｸｼｰﾄ1!$D$1,IF(COUNTIF(ﾜｰｸｼｰﾄ1!$E$65:$E$69,Q$4)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Q$4,ﾜｰｸｼｰﾄ1!$W$49:$X$53,2,FALSE),FALSE),VLOOKUP($B23,ﾜｰｸｼｰﾄ1!$N$45:$S$71,VLOOKUP(Q$4,ﾜｰｸｼｰﾄ1!$E$65:$F$69,2,FALSE),FALSE))))))</f>
        <v/>
      </c>
      <c r="R23" s="4" t="str">
        <f>IF(Q$4="　","",IF($B23="","",IF($B23=ﾜｰｸｼｰﾄ1!$B$8,ﾜｰｸｼｰﾄ1!$D$1,IF($B23=ﾜｰｸｼｰﾄ1!$B$2,ﾜｰｸｼｰﾄ1!$D$1,IF(COUNTIF(ﾜｰｸｼｰﾄ1!$E$65:$E$69,Q$4)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Q$4,ﾜｰｸｼｰﾄ1!$W$49:$X$53,2,FALSE),FALSE),VLOOKUP($B23,ﾜｰｸｼｰﾄ1!$N$45:$S$71,VLOOKUP(Q$4,ﾜｰｸｼｰﾄ1!$E$65:$F$69,2,FALSE),FALSE))))))</f>
        <v/>
      </c>
      <c r="S23" s="4" t="str">
        <f>IF(Q$4="　","",IF($B23="","",IF($B23=ﾜｰｸｼｰﾄ1!$B$8,ﾜｰｸｼｰﾄ1!$D$1,IF($B23=ﾜｰｸｼｰﾄ1!$B$2,ﾜｰｸｼｰﾄ1!$D$1,IF(COUNTIF(ﾜｰｸｼｰﾄ1!$E$65:$E$69,Q$4)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Q$4,ﾜｰｸｼｰﾄ1!$W$49:$X$53,2,FALSE),FALSE),VLOOKUP($B23,ﾜｰｸｼｰﾄ1!$N$45:$S$71,VLOOKUP(Q$4,ﾜｰｸｼｰﾄ1!$E$65:$F$69,2,FALSE),FALSE))))))</f>
        <v/>
      </c>
      <c r="T23" s="4" t="str">
        <f>IF(T$4="　","",IF($B23="","",IF($B23=ﾜｰｸｼｰﾄ1!$B$8,ﾜｰｸｼｰﾄ1!$D$1,IF($B23=ﾜｰｸｼｰﾄ1!$B$2,ﾜｰｸｼｰﾄ1!$D$1,IF(COUNTIF(ﾜｰｸｼｰﾄ1!$E$65:$E$69,T$4)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T$4,ﾜｰｸｼｰﾄ1!$W$49:$X$53,2,FALSE),FALSE),VLOOKUP($B23,ﾜｰｸｼｰﾄ1!$N$45:$S$71,VLOOKUP(T$4,ﾜｰｸｼｰﾄ1!$E$65:$F$69,2,FALSE),FALSE))))))</f>
        <v/>
      </c>
      <c r="U23" s="4" t="str">
        <f>IF(T$4="　","",IF($B23="","",IF($B23=ﾜｰｸｼｰﾄ1!$B$8,ﾜｰｸｼｰﾄ1!$D$1,IF($B23=ﾜｰｸｼｰﾄ1!$B$2,ﾜｰｸｼｰﾄ1!$D$1,IF(COUNTIF(ﾜｰｸｼｰﾄ1!$E$65:$E$69,T$4)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T$4,ﾜｰｸｼｰﾄ1!$W$49:$X$53,2,FALSE),FALSE),VLOOKUP($B23,ﾜｰｸｼｰﾄ1!$N$45:$S$71,VLOOKUP(T$4,ﾜｰｸｼｰﾄ1!$E$65:$F$69,2,FALSE),FALSE))))))</f>
        <v/>
      </c>
      <c r="V23" s="4" t="str">
        <f>IF(T$4="　","",IF($B23="","",IF($B23=ﾜｰｸｼｰﾄ1!$B$8,ﾜｰｸｼｰﾄ1!$D$1,IF($B23=ﾜｰｸｼｰﾄ1!$B$2,ﾜｰｸｼｰﾄ1!$D$1,IF(COUNTIF(ﾜｰｸｼｰﾄ1!$E$65:$E$69,T$4)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T$4,ﾜｰｸｼｰﾄ1!$W$49:$X$53,2,FALSE),FALSE),VLOOKUP($B23,ﾜｰｸｼｰﾄ1!$N$45:$S$71,VLOOKUP(T$4,ﾜｰｸｼｰﾄ1!$E$65:$F$69,2,FALSE),FALSE))))))</f>
        <v/>
      </c>
      <c r="W23" s="4" t="str">
        <f>IF(W$4="　","",IF($B23="","",IF($B23=ﾜｰｸｼｰﾄ1!$B$8,ﾜｰｸｼｰﾄ1!$D$1,IF($B23=ﾜｰｸｼｰﾄ1!$B$2,ﾜｰｸｼｰﾄ1!$D$1,IF(COUNTIF(ﾜｰｸｼｰﾄ1!$E$65:$E$69,W$4)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W$4,ﾜｰｸｼｰﾄ1!$W$49:$X$53,2,FALSE),FALSE),VLOOKUP($B23,ﾜｰｸｼｰﾄ1!$N$45:$S$71,VLOOKUP(W$4,ﾜｰｸｼｰﾄ1!$E$65:$F$69,2,FALSE),FALSE))))))</f>
        <v/>
      </c>
      <c r="X23" s="4" t="str">
        <f>IF(W$4="　","",IF($B23="","",IF($B23=ﾜｰｸｼｰﾄ1!$B$8,ﾜｰｸｼｰﾄ1!$D$1,IF($B23=ﾜｰｸｼｰﾄ1!$B$2,ﾜｰｸｼｰﾄ1!$D$1,IF(COUNTIF(ﾜｰｸｼｰﾄ1!$E$65:$E$69,W$4)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W$4,ﾜｰｸｼｰﾄ1!$W$49:$X$53,2,FALSE),FALSE),VLOOKUP($B23,ﾜｰｸｼｰﾄ1!$N$45:$S$71,VLOOKUP(W$4,ﾜｰｸｼｰﾄ1!$E$65:$F$69,2,FALSE),FALSE))))))</f>
        <v/>
      </c>
      <c r="Y23" s="4" t="str">
        <f>IF(W$4="　","",IF($B23="","",IF($B23=ﾜｰｸｼｰﾄ1!$B$8,ﾜｰｸｼｰﾄ1!$D$1,IF($B23=ﾜｰｸｼｰﾄ1!$B$2,ﾜｰｸｼｰﾄ1!$D$1,IF(COUNTIF(ﾜｰｸｼｰﾄ1!$E$65:$E$69,W$4)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W$4,ﾜｰｸｼｰﾄ1!$W$49:$X$53,2,FALSE),FALSE),VLOOKUP($B23,ﾜｰｸｼｰﾄ1!$N$45:$S$71,VLOOKUP(W$4,ﾜｰｸｼｰﾄ1!$E$65:$F$69,2,FALSE),FALSE))))))</f>
        <v/>
      </c>
      <c r="Z23" s="4" t="str">
        <f>IF(Z$4="　","",IF($B23="","",IF($B23=ﾜｰｸｼｰﾄ1!$B$8,ﾜｰｸｼｰﾄ1!$D$1,IF($B23=ﾜｰｸｼｰﾄ1!$B$2,ﾜｰｸｼｰﾄ1!$D$1,IF(COUNTIF(ﾜｰｸｼｰﾄ1!$E$65:$E$69,Z$4)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Z$4,ﾜｰｸｼｰﾄ1!$W$49:$X$53,2,FALSE),FALSE),VLOOKUP($B23,ﾜｰｸｼｰﾄ1!$N$45:$S$71,VLOOKUP(Z$4,ﾜｰｸｼｰﾄ1!$E$65:$F$69,2,FALSE),FALSE))))))</f>
        <v/>
      </c>
      <c r="AA23" s="4" t="str">
        <f>IF(Z$4="　","",IF($B23="","",IF($B23=ﾜｰｸｼｰﾄ1!$B$8,ﾜｰｸｼｰﾄ1!$D$1,IF($B23=ﾜｰｸｼｰﾄ1!$B$2,ﾜｰｸｼｰﾄ1!$D$1,IF(COUNTIF(ﾜｰｸｼｰﾄ1!$E$65:$E$69,Z$4)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Z$4,ﾜｰｸｼｰﾄ1!$W$49:$X$53,2,FALSE),FALSE),VLOOKUP($B23,ﾜｰｸｼｰﾄ1!$N$45:$S$71,VLOOKUP(Z$4,ﾜｰｸｼｰﾄ1!$E$65:$F$69,2,FALSE),FALSE))))))</f>
        <v/>
      </c>
      <c r="AB23" s="4" t="str">
        <f>IF(Z$4="　","",IF($B23="","",IF($B23=ﾜｰｸｼｰﾄ1!$B$8,ﾜｰｸｼｰﾄ1!$D$1,IF($B23=ﾜｰｸｼｰﾄ1!$B$2,ﾜｰｸｼｰﾄ1!$D$1,IF(COUNTIF(ﾜｰｸｼｰﾄ1!$E$65:$E$69,Z$4)=0,VLOOKUP(CONCATENATE(VLOOKUP(IF(ISERROR(VLOOKUP($B23,ﾜｰｸｼｰﾄ1!$I$55:$J$68,2,FALSE))=TRUE,$B23,VLOOKUP($B23,ﾜｰｸｼｰﾄ1!$I$55:$J$68,2,FALSE)),ﾜｰｸｼｰﾄ1!$E$72:$G$88,2,FALSE),VLOOKUP(IF(ISERROR(VLOOKUP($B23,ﾜｰｸｼｰﾄ1!$I$55:$J$68,2,FALSE))=TRUE,$B23,VLOOKUP($B23,ﾜｰｸｼｰﾄ1!$I$55:$J$68,2,FALSE)),ﾜｰｸｼｰﾄ1!$E$72:$G$88,3,FALSE)),ﾜｰｸｼｰﾄ1!$V$25:$AA$40,VLOOKUP(Z$4,ﾜｰｸｼｰﾄ1!$W$49:$X$53,2,FALSE),FALSE),VLOOKUP($B23,ﾜｰｸｼｰﾄ1!$N$45:$S$71,VLOOKUP(Z$4,ﾜｰｸｼｰﾄ1!$E$65:$F$69,2,FALSE),FALSE))))))</f>
        <v/>
      </c>
      <c r="AC23" s="4" t="str">
        <f>IF($B23="","",IF($B23=ﾜｰｸｼｰﾄ1!$B$2,ﾜｰｸｼｰﾄ1!$D$1,IF($B23=ﾜｰｸｼｰﾄ1!$B$8,ﾜｰｸｼｰﾄ1!$D$1,ﾜｰｸｼｰﾄ1!$D$2)))</f>
        <v/>
      </c>
      <c r="AD23" s="4" t="str">
        <f>IF($B23="","",IF($B23=ﾜｰｸｼｰﾄ1!$B$2,ﾜｰｸｼｰﾄ1!$D$1,IF($B23=ﾜｰｸｼｰﾄ1!$B$8,ﾜｰｸｼｰﾄ1!$D$1,ﾜｰｸｼｰﾄ1!$D$2)))</f>
        <v/>
      </c>
    </row>
    <row r="24" spans="1:30" x14ac:dyDescent="0.55000000000000004">
      <c r="A24" s="1">
        <v>16</v>
      </c>
      <c r="B24" s="77" t="str">
        <f>IF(A24&gt;ﾜｰｸｼｰﾄ1!$D$7,"",VLOOKUP(A24,ﾜｰｸｼｰﾄ1!$D$8:$M$34,ﾜｰｸｼｰﾄ1!$N$24+1,FALSE))</f>
        <v/>
      </c>
      <c r="C24" s="4" t="str">
        <f>IF($B24="","",IF($B24=ﾜｰｸｼｰﾄ1!$B$2,ﾜｰｸｼｰﾄ1!$D$1,IF($B24=ﾜｰｸｼｰﾄ1!$B$8,ﾜｰｸｼｰﾄ1!$D$1,ﾜｰｸｼｰﾄ1!$D$2)))</f>
        <v/>
      </c>
      <c r="D24" s="4" t="str">
        <f>IF($B24="","",IF($B24=ﾜｰｸｼｰﾄ1!$B$2,ﾜｰｸｼｰﾄ1!$D$1,IF($B24=ﾜｰｸｼｰﾄ1!$B$8,ﾜｰｸｼｰﾄ1!$D$1,ﾜｰｸｼｰﾄ1!$D$2)))</f>
        <v/>
      </c>
      <c r="E24" s="4" t="str">
        <f>IF($B24="","",IF($B24=ﾜｰｸｼｰﾄ1!$B$2,ﾜｰｸｼｰﾄ1!$D$2,IF($B24=ﾜｰｸｼｰﾄ1!$B$8,ﾜｰｸｼｰﾄ1!$D$2,ﾜｰｸｼｰﾄ1!$D$1)))</f>
        <v/>
      </c>
      <c r="F24" s="4" t="str">
        <f>IF($B24="","",IF($B24=ﾜｰｸｼｰﾄ1!$B$2,ﾜｰｸｼｰﾄ1!$D$1,IF($B24=ﾜｰｸｼｰﾄ1!$B$8,ﾜｰｸｼｰﾄ1!$D$1,ﾜｰｸｼｰﾄ1!$D$2)))</f>
        <v/>
      </c>
      <c r="G24" s="4" t="str">
        <f>IF($B24="","",IF($B24=ﾜｰｸｼｰﾄ1!$B$2,ﾜｰｸｼｰﾄ1!$D$1,IF($B24=ﾜｰｸｼｰﾄ1!$B$8,ﾜｰｸｼｰﾄ1!$D$1,ﾜｰｸｼｰﾄ1!$D$2)))</f>
        <v/>
      </c>
      <c r="H24" s="4" t="str">
        <f>IF(H$4="　","",IF($B24="","",IF($B24=ﾜｰｸｼｰﾄ1!$B$8,ﾜｰｸｼｰﾄ1!$D$1,IF($B24=ﾜｰｸｼｰﾄ1!$B$2,ﾜｰｸｼｰﾄ1!$D$1,IF(COUNTIF(ﾜｰｸｼｰﾄ1!$E$65:$E$69,H$4)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H$4,ﾜｰｸｼｰﾄ1!$W$49:$X$53,2,FALSE),FALSE),VLOOKUP($B24,ﾜｰｸｼｰﾄ1!$N$45:$S$71,VLOOKUP(H$4,ﾜｰｸｼｰﾄ1!$E$65:$F$69,2,FALSE),FALSE))))))</f>
        <v/>
      </c>
      <c r="I24" s="4" t="str">
        <f>IF(H$4="　","",IF($B24="","",IF($B24=ﾜｰｸｼｰﾄ1!$B$8,ﾜｰｸｼｰﾄ1!$D$1,IF($B24=ﾜｰｸｼｰﾄ1!$B$2,ﾜｰｸｼｰﾄ1!$D$1,IF(COUNTIF(ﾜｰｸｼｰﾄ1!$E$65:$E$69,H$4)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H$4,ﾜｰｸｼｰﾄ1!$W$49:$X$53,2,FALSE),FALSE),VLOOKUP($B24,ﾜｰｸｼｰﾄ1!$N$45:$S$71,VLOOKUP(H$4,ﾜｰｸｼｰﾄ1!$E$65:$F$69,2,FALSE),FALSE))))))</f>
        <v/>
      </c>
      <c r="J24" s="4" t="str">
        <f>IF(H$4="　","",IF($B24="","",IF($B24=ﾜｰｸｼｰﾄ1!$B$8,ﾜｰｸｼｰﾄ1!$D$1,IF($B24=ﾜｰｸｼｰﾄ1!$B$2,ﾜｰｸｼｰﾄ1!$D$1,IF(COUNTIF(ﾜｰｸｼｰﾄ1!$E$65:$E$69,H$4)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H$4,ﾜｰｸｼｰﾄ1!$W$49:$X$53,2,FALSE),FALSE),VLOOKUP($B24,ﾜｰｸｼｰﾄ1!$N$45:$S$71,VLOOKUP(H$4,ﾜｰｸｼｰﾄ1!$E$65:$F$69,2,FALSE),FALSE))))))</f>
        <v/>
      </c>
      <c r="K24" s="4" t="str">
        <f>IF(K$4="　","",IF($B24="","",IF($B24=ﾜｰｸｼｰﾄ1!$B$8,ﾜｰｸｼｰﾄ1!$D$1,IF($B24=ﾜｰｸｼｰﾄ1!$B$2,ﾜｰｸｼｰﾄ1!$D$1,IF(COUNTIF(ﾜｰｸｼｰﾄ1!$E$65:$E$69,K$4)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K$4,ﾜｰｸｼｰﾄ1!$W$49:$X$53,2,FALSE),FALSE),VLOOKUP($B24,ﾜｰｸｼｰﾄ1!$N$45:$S$71,VLOOKUP(K$4,ﾜｰｸｼｰﾄ1!$E$65:$F$69,2,FALSE),FALSE))))))</f>
        <v/>
      </c>
      <c r="L24" s="4" t="str">
        <f>IF(K$4="　","",IF($B24="","",IF($B24=ﾜｰｸｼｰﾄ1!$B$8,ﾜｰｸｼｰﾄ1!$D$1,IF($B24=ﾜｰｸｼｰﾄ1!$B$2,ﾜｰｸｼｰﾄ1!$D$1,IF(COUNTIF(ﾜｰｸｼｰﾄ1!$E$65:$E$69,K$4)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K$4,ﾜｰｸｼｰﾄ1!$W$49:$X$53,2,FALSE),FALSE),VLOOKUP($B24,ﾜｰｸｼｰﾄ1!$N$45:$S$71,VLOOKUP(K$4,ﾜｰｸｼｰﾄ1!$E$65:$F$69,2,FALSE),FALSE))))))</f>
        <v/>
      </c>
      <c r="M24" s="4" t="str">
        <f>IF(K$4="　","",IF($B24="","",IF($B24=ﾜｰｸｼｰﾄ1!$B$8,ﾜｰｸｼｰﾄ1!$D$1,IF($B24=ﾜｰｸｼｰﾄ1!$B$2,ﾜｰｸｼｰﾄ1!$D$1,IF(COUNTIF(ﾜｰｸｼｰﾄ1!$E$65:$E$69,K$4)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K$4,ﾜｰｸｼｰﾄ1!$W$49:$X$53,2,FALSE),FALSE),VLOOKUP($B24,ﾜｰｸｼｰﾄ1!$N$45:$S$71,VLOOKUP(K$4,ﾜｰｸｼｰﾄ1!$E$65:$F$69,2,FALSE),FALSE))))))</f>
        <v/>
      </c>
      <c r="N24" s="4" t="str">
        <f>IF(N$4="　","",IF($B24="","",IF($B24=ﾜｰｸｼｰﾄ1!$B$8,ﾜｰｸｼｰﾄ1!$D$1,IF($B24=ﾜｰｸｼｰﾄ1!$B$2,ﾜｰｸｼｰﾄ1!$D$1,IF(COUNTIF(ﾜｰｸｼｰﾄ1!$E$65:$E$69,N$4)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N$4,ﾜｰｸｼｰﾄ1!$W$49:$X$53,2,FALSE),FALSE),VLOOKUP($B24,ﾜｰｸｼｰﾄ1!$N$45:$S$71,VLOOKUP(N$4,ﾜｰｸｼｰﾄ1!$E$65:$F$69,2,FALSE),FALSE))))))</f>
        <v/>
      </c>
      <c r="O24" s="4" t="str">
        <f>IF(N$4="　","",IF($B24="","",IF($B24=ﾜｰｸｼｰﾄ1!$B$8,ﾜｰｸｼｰﾄ1!$D$1,IF($B24=ﾜｰｸｼｰﾄ1!$B$2,ﾜｰｸｼｰﾄ1!$D$1,IF(COUNTIF(ﾜｰｸｼｰﾄ1!$E$65:$E$69,N$4)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N$4,ﾜｰｸｼｰﾄ1!$W$49:$X$53,2,FALSE),FALSE),VLOOKUP($B24,ﾜｰｸｼｰﾄ1!$N$45:$S$71,VLOOKUP(N$4,ﾜｰｸｼｰﾄ1!$E$65:$F$69,2,FALSE),FALSE))))))</f>
        <v/>
      </c>
      <c r="P24" s="4" t="str">
        <f>IF(N$4="　","",IF($B24="","",IF($B24=ﾜｰｸｼｰﾄ1!$B$8,ﾜｰｸｼｰﾄ1!$D$1,IF($B24=ﾜｰｸｼｰﾄ1!$B$2,ﾜｰｸｼｰﾄ1!$D$1,IF(COUNTIF(ﾜｰｸｼｰﾄ1!$E$65:$E$69,N$4)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N$4,ﾜｰｸｼｰﾄ1!$W$49:$X$53,2,FALSE),FALSE),VLOOKUP($B24,ﾜｰｸｼｰﾄ1!$N$45:$S$71,VLOOKUP(N$4,ﾜｰｸｼｰﾄ1!$E$65:$F$69,2,FALSE),FALSE))))))</f>
        <v/>
      </c>
      <c r="Q24" s="4" t="str">
        <f>IF(Q$4="　","",IF($B24="","",IF($B24=ﾜｰｸｼｰﾄ1!$B$8,ﾜｰｸｼｰﾄ1!$D$1,IF($B24=ﾜｰｸｼｰﾄ1!$B$2,ﾜｰｸｼｰﾄ1!$D$1,IF(COUNTIF(ﾜｰｸｼｰﾄ1!$E$65:$E$69,Q$4)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Q$4,ﾜｰｸｼｰﾄ1!$W$49:$X$53,2,FALSE),FALSE),VLOOKUP($B24,ﾜｰｸｼｰﾄ1!$N$45:$S$71,VLOOKUP(Q$4,ﾜｰｸｼｰﾄ1!$E$65:$F$69,2,FALSE),FALSE))))))</f>
        <v/>
      </c>
      <c r="R24" s="4" t="str">
        <f>IF(Q$4="　","",IF($B24="","",IF($B24=ﾜｰｸｼｰﾄ1!$B$8,ﾜｰｸｼｰﾄ1!$D$1,IF($B24=ﾜｰｸｼｰﾄ1!$B$2,ﾜｰｸｼｰﾄ1!$D$1,IF(COUNTIF(ﾜｰｸｼｰﾄ1!$E$65:$E$69,Q$4)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Q$4,ﾜｰｸｼｰﾄ1!$W$49:$X$53,2,FALSE),FALSE),VLOOKUP($B24,ﾜｰｸｼｰﾄ1!$N$45:$S$71,VLOOKUP(Q$4,ﾜｰｸｼｰﾄ1!$E$65:$F$69,2,FALSE),FALSE))))))</f>
        <v/>
      </c>
      <c r="S24" s="4" t="str">
        <f>IF(Q$4="　","",IF($B24="","",IF($B24=ﾜｰｸｼｰﾄ1!$B$8,ﾜｰｸｼｰﾄ1!$D$1,IF($B24=ﾜｰｸｼｰﾄ1!$B$2,ﾜｰｸｼｰﾄ1!$D$1,IF(COUNTIF(ﾜｰｸｼｰﾄ1!$E$65:$E$69,Q$4)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Q$4,ﾜｰｸｼｰﾄ1!$W$49:$X$53,2,FALSE),FALSE),VLOOKUP($B24,ﾜｰｸｼｰﾄ1!$N$45:$S$71,VLOOKUP(Q$4,ﾜｰｸｼｰﾄ1!$E$65:$F$69,2,FALSE),FALSE))))))</f>
        <v/>
      </c>
      <c r="T24" s="4" t="str">
        <f>IF(T$4="　","",IF($B24="","",IF($B24=ﾜｰｸｼｰﾄ1!$B$8,ﾜｰｸｼｰﾄ1!$D$1,IF($B24=ﾜｰｸｼｰﾄ1!$B$2,ﾜｰｸｼｰﾄ1!$D$1,IF(COUNTIF(ﾜｰｸｼｰﾄ1!$E$65:$E$69,T$4)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T$4,ﾜｰｸｼｰﾄ1!$W$49:$X$53,2,FALSE),FALSE),VLOOKUP($B24,ﾜｰｸｼｰﾄ1!$N$45:$S$71,VLOOKUP(T$4,ﾜｰｸｼｰﾄ1!$E$65:$F$69,2,FALSE),FALSE))))))</f>
        <v/>
      </c>
      <c r="U24" s="4" t="str">
        <f>IF(T$4="　","",IF($B24="","",IF($B24=ﾜｰｸｼｰﾄ1!$B$8,ﾜｰｸｼｰﾄ1!$D$1,IF($B24=ﾜｰｸｼｰﾄ1!$B$2,ﾜｰｸｼｰﾄ1!$D$1,IF(COUNTIF(ﾜｰｸｼｰﾄ1!$E$65:$E$69,T$4)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T$4,ﾜｰｸｼｰﾄ1!$W$49:$X$53,2,FALSE),FALSE),VLOOKUP($B24,ﾜｰｸｼｰﾄ1!$N$45:$S$71,VLOOKUP(T$4,ﾜｰｸｼｰﾄ1!$E$65:$F$69,2,FALSE),FALSE))))))</f>
        <v/>
      </c>
      <c r="V24" s="4" t="str">
        <f>IF(T$4="　","",IF($B24="","",IF($B24=ﾜｰｸｼｰﾄ1!$B$8,ﾜｰｸｼｰﾄ1!$D$1,IF($B24=ﾜｰｸｼｰﾄ1!$B$2,ﾜｰｸｼｰﾄ1!$D$1,IF(COUNTIF(ﾜｰｸｼｰﾄ1!$E$65:$E$69,T$4)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T$4,ﾜｰｸｼｰﾄ1!$W$49:$X$53,2,FALSE),FALSE),VLOOKUP($B24,ﾜｰｸｼｰﾄ1!$N$45:$S$71,VLOOKUP(T$4,ﾜｰｸｼｰﾄ1!$E$65:$F$69,2,FALSE),FALSE))))))</f>
        <v/>
      </c>
      <c r="W24" s="4" t="str">
        <f>IF(W$4="　","",IF($B24="","",IF($B24=ﾜｰｸｼｰﾄ1!$B$8,ﾜｰｸｼｰﾄ1!$D$1,IF($B24=ﾜｰｸｼｰﾄ1!$B$2,ﾜｰｸｼｰﾄ1!$D$1,IF(COUNTIF(ﾜｰｸｼｰﾄ1!$E$65:$E$69,W$4)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W$4,ﾜｰｸｼｰﾄ1!$W$49:$X$53,2,FALSE),FALSE),VLOOKUP($B24,ﾜｰｸｼｰﾄ1!$N$45:$S$71,VLOOKUP(W$4,ﾜｰｸｼｰﾄ1!$E$65:$F$69,2,FALSE),FALSE))))))</f>
        <v/>
      </c>
      <c r="X24" s="4" t="str">
        <f>IF(W$4="　","",IF($B24="","",IF($B24=ﾜｰｸｼｰﾄ1!$B$8,ﾜｰｸｼｰﾄ1!$D$1,IF($B24=ﾜｰｸｼｰﾄ1!$B$2,ﾜｰｸｼｰﾄ1!$D$1,IF(COUNTIF(ﾜｰｸｼｰﾄ1!$E$65:$E$69,W$4)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W$4,ﾜｰｸｼｰﾄ1!$W$49:$X$53,2,FALSE),FALSE),VLOOKUP($B24,ﾜｰｸｼｰﾄ1!$N$45:$S$71,VLOOKUP(W$4,ﾜｰｸｼｰﾄ1!$E$65:$F$69,2,FALSE),FALSE))))))</f>
        <v/>
      </c>
      <c r="Y24" s="4" t="str">
        <f>IF(W$4="　","",IF($B24="","",IF($B24=ﾜｰｸｼｰﾄ1!$B$8,ﾜｰｸｼｰﾄ1!$D$1,IF($B24=ﾜｰｸｼｰﾄ1!$B$2,ﾜｰｸｼｰﾄ1!$D$1,IF(COUNTIF(ﾜｰｸｼｰﾄ1!$E$65:$E$69,W$4)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W$4,ﾜｰｸｼｰﾄ1!$W$49:$X$53,2,FALSE),FALSE),VLOOKUP($B24,ﾜｰｸｼｰﾄ1!$N$45:$S$71,VLOOKUP(W$4,ﾜｰｸｼｰﾄ1!$E$65:$F$69,2,FALSE),FALSE))))))</f>
        <v/>
      </c>
      <c r="Z24" s="4" t="str">
        <f>IF(Z$4="　","",IF($B24="","",IF($B24=ﾜｰｸｼｰﾄ1!$B$8,ﾜｰｸｼｰﾄ1!$D$1,IF($B24=ﾜｰｸｼｰﾄ1!$B$2,ﾜｰｸｼｰﾄ1!$D$1,IF(COUNTIF(ﾜｰｸｼｰﾄ1!$E$65:$E$69,Z$4)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Z$4,ﾜｰｸｼｰﾄ1!$W$49:$X$53,2,FALSE),FALSE),VLOOKUP($B24,ﾜｰｸｼｰﾄ1!$N$45:$S$71,VLOOKUP(Z$4,ﾜｰｸｼｰﾄ1!$E$65:$F$69,2,FALSE),FALSE))))))</f>
        <v/>
      </c>
      <c r="AA24" s="4" t="str">
        <f>IF(Z$4="　","",IF($B24="","",IF($B24=ﾜｰｸｼｰﾄ1!$B$8,ﾜｰｸｼｰﾄ1!$D$1,IF($B24=ﾜｰｸｼｰﾄ1!$B$2,ﾜｰｸｼｰﾄ1!$D$1,IF(COUNTIF(ﾜｰｸｼｰﾄ1!$E$65:$E$69,Z$4)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Z$4,ﾜｰｸｼｰﾄ1!$W$49:$X$53,2,FALSE),FALSE),VLOOKUP($B24,ﾜｰｸｼｰﾄ1!$N$45:$S$71,VLOOKUP(Z$4,ﾜｰｸｼｰﾄ1!$E$65:$F$69,2,FALSE),FALSE))))))</f>
        <v/>
      </c>
      <c r="AB24" s="4" t="str">
        <f>IF(Z$4="　","",IF($B24="","",IF($B24=ﾜｰｸｼｰﾄ1!$B$8,ﾜｰｸｼｰﾄ1!$D$1,IF($B24=ﾜｰｸｼｰﾄ1!$B$2,ﾜｰｸｼｰﾄ1!$D$1,IF(COUNTIF(ﾜｰｸｼｰﾄ1!$E$65:$E$69,Z$4)=0,VLOOKUP(CONCATENATE(VLOOKUP(IF(ISERROR(VLOOKUP($B24,ﾜｰｸｼｰﾄ1!$I$55:$J$68,2,FALSE))=TRUE,$B24,VLOOKUP($B24,ﾜｰｸｼｰﾄ1!$I$55:$J$68,2,FALSE)),ﾜｰｸｼｰﾄ1!$E$72:$G$88,2,FALSE),VLOOKUP(IF(ISERROR(VLOOKUP($B24,ﾜｰｸｼｰﾄ1!$I$55:$J$68,2,FALSE))=TRUE,$B24,VLOOKUP($B24,ﾜｰｸｼｰﾄ1!$I$55:$J$68,2,FALSE)),ﾜｰｸｼｰﾄ1!$E$72:$G$88,3,FALSE)),ﾜｰｸｼｰﾄ1!$V$25:$AA$40,VLOOKUP(Z$4,ﾜｰｸｼｰﾄ1!$W$49:$X$53,2,FALSE),FALSE),VLOOKUP($B24,ﾜｰｸｼｰﾄ1!$N$45:$S$71,VLOOKUP(Z$4,ﾜｰｸｼｰﾄ1!$E$65:$F$69,2,FALSE),FALSE))))))</f>
        <v/>
      </c>
      <c r="AC24" s="4" t="str">
        <f>IF($B24="","",IF($B24=ﾜｰｸｼｰﾄ1!$B$2,ﾜｰｸｼｰﾄ1!$D$1,IF($B24=ﾜｰｸｼｰﾄ1!$B$8,ﾜｰｸｼｰﾄ1!$D$1,ﾜｰｸｼｰﾄ1!$D$2)))</f>
        <v/>
      </c>
      <c r="AD24" s="4" t="str">
        <f>IF($B24="","",IF($B24=ﾜｰｸｼｰﾄ1!$B$2,ﾜｰｸｼｰﾄ1!$D$1,IF($B24=ﾜｰｸｼｰﾄ1!$B$8,ﾜｰｸｼｰﾄ1!$D$1,ﾜｰｸｼｰﾄ1!$D$2)))</f>
        <v/>
      </c>
    </row>
    <row r="25" spans="1:30" x14ac:dyDescent="0.55000000000000004">
      <c r="A25" s="1">
        <v>17</v>
      </c>
      <c r="B25" s="77" t="str">
        <f>IF(A25&gt;ﾜｰｸｼｰﾄ1!$D$7,"",VLOOKUP(A25,ﾜｰｸｼｰﾄ1!$D$8:$M$34,ﾜｰｸｼｰﾄ1!$N$24+1,FALSE))</f>
        <v/>
      </c>
      <c r="C25" s="4" t="str">
        <f>IF($B25="","",IF($B25=ﾜｰｸｼｰﾄ1!$B$2,ﾜｰｸｼｰﾄ1!$D$1,IF($B25=ﾜｰｸｼｰﾄ1!$B$8,ﾜｰｸｼｰﾄ1!$D$1,ﾜｰｸｼｰﾄ1!$D$2)))</f>
        <v/>
      </c>
      <c r="D25" s="4" t="str">
        <f>IF($B25="","",IF($B25=ﾜｰｸｼｰﾄ1!$B$2,ﾜｰｸｼｰﾄ1!$D$1,IF($B25=ﾜｰｸｼｰﾄ1!$B$8,ﾜｰｸｼｰﾄ1!$D$1,ﾜｰｸｼｰﾄ1!$D$2)))</f>
        <v/>
      </c>
      <c r="E25" s="4" t="str">
        <f>IF($B25="","",IF($B25=ﾜｰｸｼｰﾄ1!$B$2,ﾜｰｸｼｰﾄ1!$D$2,IF($B25=ﾜｰｸｼｰﾄ1!$B$8,ﾜｰｸｼｰﾄ1!$D$2,ﾜｰｸｼｰﾄ1!$D$1)))</f>
        <v/>
      </c>
      <c r="F25" s="4" t="str">
        <f>IF($B25="","",IF($B25=ﾜｰｸｼｰﾄ1!$B$2,ﾜｰｸｼｰﾄ1!$D$1,IF($B25=ﾜｰｸｼｰﾄ1!$B$8,ﾜｰｸｼｰﾄ1!$D$1,ﾜｰｸｼｰﾄ1!$D$2)))</f>
        <v/>
      </c>
      <c r="G25" s="4" t="str">
        <f>IF($B25="","",IF($B25=ﾜｰｸｼｰﾄ1!$B$2,ﾜｰｸｼｰﾄ1!$D$1,IF($B25=ﾜｰｸｼｰﾄ1!$B$8,ﾜｰｸｼｰﾄ1!$D$1,ﾜｰｸｼｰﾄ1!$D$2)))</f>
        <v/>
      </c>
      <c r="H25" s="4" t="str">
        <f>IF(H$4="　","",IF($B25="","",IF($B25=ﾜｰｸｼｰﾄ1!$B$8,ﾜｰｸｼｰﾄ1!$D$1,IF($B25=ﾜｰｸｼｰﾄ1!$B$2,ﾜｰｸｼｰﾄ1!$D$1,IF(COUNTIF(ﾜｰｸｼｰﾄ1!$E$65:$E$69,H$4)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H$4,ﾜｰｸｼｰﾄ1!$W$49:$X$53,2,FALSE),FALSE),VLOOKUP($B25,ﾜｰｸｼｰﾄ1!$N$45:$S$71,VLOOKUP(H$4,ﾜｰｸｼｰﾄ1!$E$65:$F$69,2,FALSE),FALSE))))))</f>
        <v/>
      </c>
      <c r="I25" s="4" t="str">
        <f>IF(H$4="　","",IF($B25="","",IF($B25=ﾜｰｸｼｰﾄ1!$B$8,ﾜｰｸｼｰﾄ1!$D$1,IF($B25=ﾜｰｸｼｰﾄ1!$B$2,ﾜｰｸｼｰﾄ1!$D$1,IF(COUNTIF(ﾜｰｸｼｰﾄ1!$E$65:$E$69,H$4)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H$4,ﾜｰｸｼｰﾄ1!$W$49:$X$53,2,FALSE),FALSE),VLOOKUP($B25,ﾜｰｸｼｰﾄ1!$N$45:$S$71,VLOOKUP(H$4,ﾜｰｸｼｰﾄ1!$E$65:$F$69,2,FALSE),FALSE))))))</f>
        <v/>
      </c>
      <c r="J25" s="4" t="str">
        <f>IF(H$4="　","",IF($B25="","",IF($B25=ﾜｰｸｼｰﾄ1!$B$8,ﾜｰｸｼｰﾄ1!$D$1,IF($B25=ﾜｰｸｼｰﾄ1!$B$2,ﾜｰｸｼｰﾄ1!$D$1,IF(COUNTIF(ﾜｰｸｼｰﾄ1!$E$65:$E$69,H$4)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H$4,ﾜｰｸｼｰﾄ1!$W$49:$X$53,2,FALSE),FALSE),VLOOKUP($B25,ﾜｰｸｼｰﾄ1!$N$45:$S$71,VLOOKUP(H$4,ﾜｰｸｼｰﾄ1!$E$65:$F$69,2,FALSE),FALSE))))))</f>
        <v/>
      </c>
      <c r="K25" s="4" t="str">
        <f>IF(K$4="　","",IF($B25="","",IF($B25=ﾜｰｸｼｰﾄ1!$B$8,ﾜｰｸｼｰﾄ1!$D$1,IF($B25=ﾜｰｸｼｰﾄ1!$B$2,ﾜｰｸｼｰﾄ1!$D$1,IF(COUNTIF(ﾜｰｸｼｰﾄ1!$E$65:$E$69,K$4)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K$4,ﾜｰｸｼｰﾄ1!$W$49:$X$53,2,FALSE),FALSE),VLOOKUP($B25,ﾜｰｸｼｰﾄ1!$N$45:$S$71,VLOOKUP(K$4,ﾜｰｸｼｰﾄ1!$E$65:$F$69,2,FALSE),FALSE))))))</f>
        <v/>
      </c>
      <c r="L25" s="4" t="str">
        <f>IF(K$4="　","",IF($B25="","",IF($B25=ﾜｰｸｼｰﾄ1!$B$8,ﾜｰｸｼｰﾄ1!$D$1,IF($B25=ﾜｰｸｼｰﾄ1!$B$2,ﾜｰｸｼｰﾄ1!$D$1,IF(COUNTIF(ﾜｰｸｼｰﾄ1!$E$65:$E$69,K$4)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K$4,ﾜｰｸｼｰﾄ1!$W$49:$X$53,2,FALSE),FALSE),VLOOKUP($B25,ﾜｰｸｼｰﾄ1!$N$45:$S$71,VLOOKUP(K$4,ﾜｰｸｼｰﾄ1!$E$65:$F$69,2,FALSE),FALSE))))))</f>
        <v/>
      </c>
      <c r="M25" s="4" t="str">
        <f>IF(K$4="　","",IF($B25="","",IF($B25=ﾜｰｸｼｰﾄ1!$B$8,ﾜｰｸｼｰﾄ1!$D$1,IF($B25=ﾜｰｸｼｰﾄ1!$B$2,ﾜｰｸｼｰﾄ1!$D$1,IF(COUNTIF(ﾜｰｸｼｰﾄ1!$E$65:$E$69,K$4)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K$4,ﾜｰｸｼｰﾄ1!$W$49:$X$53,2,FALSE),FALSE),VLOOKUP($B25,ﾜｰｸｼｰﾄ1!$N$45:$S$71,VLOOKUP(K$4,ﾜｰｸｼｰﾄ1!$E$65:$F$69,2,FALSE),FALSE))))))</f>
        <v/>
      </c>
      <c r="N25" s="4" t="str">
        <f>IF(N$4="　","",IF($B25="","",IF($B25=ﾜｰｸｼｰﾄ1!$B$8,ﾜｰｸｼｰﾄ1!$D$1,IF($B25=ﾜｰｸｼｰﾄ1!$B$2,ﾜｰｸｼｰﾄ1!$D$1,IF(COUNTIF(ﾜｰｸｼｰﾄ1!$E$65:$E$69,N$4)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N$4,ﾜｰｸｼｰﾄ1!$W$49:$X$53,2,FALSE),FALSE),VLOOKUP($B25,ﾜｰｸｼｰﾄ1!$N$45:$S$71,VLOOKUP(N$4,ﾜｰｸｼｰﾄ1!$E$65:$F$69,2,FALSE),FALSE))))))</f>
        <v/>
      </c>
      <c r="O25" s="4" t="str">
        <f>IF(N$4="　","",IF($B25="","",IF($B25=ﾜｰｸｼｰﾄ1!$B$8,ﾜｰｸｼｰﾄ1!$D$1,IF($B25=ﾜｰｸｼｰﾄ1!$B$2,ﾜｰｸｼｰﾄ1!$D$1,IF(COUNTIF(ﾜｰｸｼｰﾄ1!$E$65:$E$69,N$4)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N$4,ﾜｰｸｼｰﾄ1!$W$49:$X$53,2,FALSE),FALSE),VLOOKUP($B25,ﾜｰｸｼｰﾄ1!$N$45:$S$71,VLOOKUP(N$4,ﾜｰｸｼｰﾄ1!$E$65:$F$69,2,FALSE),FALSE))))))</f>
        <v/>
      </c>
      <c r="P25" s="4" t="str">
        <f>IF(N$4="　","",IF($B25="","",IF($B25=ﾜｰｸｼｰﾄ1!$B$8,ﾜｰｸｼｰﾄ1!$D$1,IF($B25=ﾜｰｸｼｰﾄ1!$B$2,ﾜｰｸｼｰﾄ1!$D$1,IF(COUNTIF(ﾜｰｸｼｰﾄ1!$E$65:$E$69,N$4)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N$4,ﾜｰｸｼｰﾄ1!$W$49:$X$53,2,FALSE),FALSE),VLOOKUP($B25,ﾜｰｸｼｰﾄ1!$N$45:$S$71,VLOOKUP(N$4,ﾜｰｸｼｰﾄ1!$E$65:$F$69,2,FALSE),FALSE))))))</f>
        <v/>
      </c>
      <c r="Q25" s="4" t="str">
        <f>IF(Q$4="　","",IF($B25="","",IF($B25=ﾜｰｸｼｰﾄ1!$B$8,ﾜｰｸｼｰﾄ1!$D$1,IF($B25=ﾜｰｸｼｰﾄ1!$B$2,ﾜｰｸｼｰﾄ1!$D$1,IF(COUNTIF(ﾜｰｸｼｰﾄ1!$E$65:$E$69,Q$4)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Q$4,ﾜｰｸｼｰﾄ1!$W$49:$X$53,2,FALSE),FALSE),VLOOKUP($B25,ﾜｰｸｼｰﾄ1!$N$45:$S$71,VLOOKUP(Q$4,ﾜｰｸｼｰﾄ1!$E$65:$F$69,2,FALSE),FALSE))))))</f>
        <v/>
      </c>
      <c r="R25" s="4" t="str">
        <f>IF(Q$4="　","",IF($B25="","",IF($B25=ﾜｰｸｼｰﾄ1!$B$8,ﾜｰｸｼｰﾄ1!$D$1,IF($B25=ﾜｰｸｼｰﾄ1!$B$2,ﾜｰｸｼｰﾄ1!$D$1,IF(COUNTIF(ﾜｰｸｼｰﾄ1!$E$65:$E$69,Q$4)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Q$4,ﾜｰｸｼｰﾄ1!$W$49:$X$53,2,FALSE),FALSE),VLOOKUP($B25,ﾜｰｸｼｰﾄ1!$N$45:$S$71,VLOOKUP(Q$4,ﾜｰｸｼｰﾄ1!$E$65:$F$69,2,FALSE),FALSE))))))</f>
        <v/>
      </c>
      <c r="S25" s="4" t="str">
        <f>IF(Q$4="　","",IF($B25="","",IF($B25=ﾜｰｸｼｰﾄ1!$B$8,ﾜｰｸｼｰﾄ1!$D$1,IF($B25=ﾜｰｸｼｰﾄ1!$B$2,ﾜｰｸｼｰﾄ1!$D$1,IF(COUNTIF(ﾜｰｸｼｰﾄ1!$E$65:$E$69,Q$4)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Q$4,ﾜｰｸｼｰﾄ1!$W$49:$X$53,2,FALSE),FALSE),VLOOKUP($B25,ﾜｰｸｼｰﾄ1!$N$45:$S$71,VLOOKUP(Q$4,ﾜｰｸｼｰﾄ1!$E$65:$F$69,2,FALSE),FALSE))))))</f>
        <v/>
      </c>
      <c r="T25" s="4" t="str">
        <f>IF(T$4="　","",IF($B25="","",IF($B25=ﾜｰｸｼｰﾄ1!$B$8,ﾜｰｸｼｰﾄ1!$D$1,IF($B25=ﾜｰｸｼｰﾄ1!$B$2,ﾜｰｸｼｰﾄ1!$D$1,IF(COUNTIF(ﾜｰｸｼｰﾄ1!$E$65:$E$69,T$4)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T$4,ﾜｰｸｼｰﾄ1!$W$49:$X$53,2,FALSE),FALSE),VLOOKUP($B25,ﾜｰｸｼｰﾄ1!$N$45:$S$71,VLOOKUP(T$4,ﾜｰｸｼｰﾄ1!$E$65:$F$69,2,FALSE),FALSE))))))</f>
        <v/>
      </c>
      <c r="U25" s="4" t="str">
        <f>IF(T$4="　","",IF($B25="","",IF($B25=ﾜｰｸｼｰﾄ1!$B$8,ﾜｰｸｼｰﾄ1!$D$1,IF($B25=ﾜｰｸｼｰﾄ1!$B$2,ﾜｰｸｼｰﾄ1!$D$1,IF(COUNTIF(ﾜｰｸｼｰﾄ1!$E$65:$E$69,T$4)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T$4,ﾜｰｸｼｰﾄ1!$W$49:$X$53,2,FALSE),FALSE),VLOOKUP($B25,ﾜｰｸｼｰﾄ1!$N$45:$S$71,VLOOKUP(T$4,ﾜｰｸｼｰﾄ1!$E$65:$F$69,2,FALSE),FALSE))))))</f>
        <v/>
      </c>
      <c r="V25" s="4" t="str">
        <f>IF(T$4="　","",IF($B25="","",IF($B25=ﾜｰｸｼｰﾄ1!$B$8,ﾜｰｸｼｰﾄ1!$D$1,IF($B25=ﾜｰｸｼｰﾄ1!$B$2,ﾜｰｸｼｰﾄ1!$D$1,IF(COUNTIF(ﾜｰｸｼｰﾄ1!$E$65:$E$69,T$4)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T$4,ﾜｰｸｼｰﾄ1!$W$49:$X$53,2,FALSE),FALSE),VLOOKUP($B25,ﾜｰｸｼｰﾄ1!$N$45:$S$71,VLOOKUP(T$4,ﾜｰｸｼｰﾄ1!$E$65:$F$69,2,FALSE),FALSE))))))</f>
        <v/>
      </c>
      <c r="W25" s="4" t="str">
        <f>IF(W$4="　","",IF($B25="","",IF($B25=ﾜｰｸｼｰﾄ1!$B$8,ﾜｰｸｼｰﾄ1!$D$1,IF($B25=ﾜｰｸｼｰﾄ1!$B$2,ﾜｰｸｼｰﾄ1!$D$1,IF(COUNTIF(ﾜｰｸｼｰﾄ1!$E$65:$E$69,W$4)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W$4,ﾜｰｸｼｰﾄ1!$W$49:$X$53,2,FALSE),FALSE),VLOOKUP($B25,ﾜｰｸｼｰﾄ1!$N$45:$S$71,VLOOKUP(W$4,ﾜｰｸｼｰﾄ1!$E$65:$F$69,2,FALSE),FALSE))))))</f>
        <v/>
      </c>
      <c r="X25" s="4" t="str">
        <f>IF(W$4="　","",IF($B25="","",IF($B25=ﾜｰｸｼｰﾄ1!$B$8,ﾜｰｸｼｰﾄ1!$D$1,IF($B25=ﾜｰｸｼｰﾄ1!$B$2,ﾜｰｸｼｰﾄ1!$D$1,IF(COUNTIF(ﾜｰｸｼｰﾄ1!$E$65:$E$69,W$4)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W$4,ﾜｰｸｼｰﾄ1!$W$49:$X$53,2,FALSE),FALSE),VLOOKUP($B25,ﾜｰｸｼｰﾄ1!$N$45:$S$71,VLOOKUP(W$4,ﾜｰｸｼｰﾄ1!$E$65:$F$69,2,FALSE),FALSE))))))</f>
        <v/>
      </c>
      <c r="Y25" s="4" t="str">
        <f>IF(W$4="　","",IF($B25="","",IF($B25=ﾜｰｸｼｰﾄ1!$B$8,ﾜｰｸｼｰﾄ1!$D$1,IF($B25=ﾜｰｸｼｰﾄ1!$B$2,ﾜｰｸｼｰﾄ1!$D$1,IF(COUNTIF(ﾜｰｸｼｰﾄ1!$E$65:$E$69,W$4)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W$4,ﾜｰｸｼｰﾄ1!$W$49:$X$53,2,FALSE),FALSE),VLOOKUP($B25,ﾜｰｸｼｰﾄ1!$N$45:$S$71,VLOOKUP(W$4,ﾜｰｸｼｰﾄ1!$E$65:$F$69,2,FALSE),FALSE))))))</f>
        <v/>
      </c>
      <c r="Z25" s="4" t="str">
        <f>IF(Z$4="　","",IF($B25="","",IF($B25=ﾜｰｸｼｰﾄ1!$B$8,ﾜｰｸｼｰﾄ1!$D$1,IF($B25=ﾜｰｸｼｰﾄ1!$B$2,ﾜｰｸｼｰﾄ1!$D$1,IF(COUNTIF(ﾜｰｸｼｰﾄ1!$E$65:$E$69,Z$4)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Z$4,ﾜｰｸｼｰﾄ1!$W$49:$X$53,2,FALSE),FALSE),VLOOKUP($B25,ﾜｰｸｼｰﾄ1!$N$45:$S$71,VLOOKUP(Z$4,ﾜｰｸｼｰﾄ1!$E$65:$F$69,2,FALSE),FALSE))))))</f>
        <v/>
      </c>
      <c r="AA25" s="4" t="str">
        <f>IF(Z$4="　","",IF($B25="","",IF($B25=ﾜｰｸｼｰﾄ1!$B$8,ﾜｰｸｼｰﾄ1!$D$1,IF($B25=ﾜｰｸｼｰﾄ1!$B$2,ﾜｰｸｼｰﾄ1!$D$1,IF(COUNTIF(ﾜｰｸｼｰﾄ1!$E$65:$E$69,Z$4)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Z$4,ﾜｰｸｼｰﾄ1!$W$49:$X$53,2,FALSE),FALSE),VLOOKUP($B25,ﾜｰｸｼｰﾄ1!$N$45:$S$71,VLOOKUP(Z$4,ﾜｰｸｼｰﾄ1!$E$65:$F$69,2,FALSE),FALSE))))))</f>
        <v/>
      </c>
      <c r="AB25" s="4" t="str">
        <f>IF(Z$4="　","",IF($B25="","",IF($B25=ﾜｰｸｼｰﾄ1!$B$8,ﾜｰｸｼｰﾄ1!$D$1,IF($B25=ﾜｰｸｼｰﾄ1!$B$2,ﾜｰｸｼｰﾄ1!$D$1,IF(COUNTIF(ﾜｰｸｼｰﾄ1!$E$65:$E$69,Z$4)=0,VLOOKUP(CONCATENATE(VLOOKUP(IF(ISERROR(VLOOKUP($B25,ﾜｰｸｼｰﾄ1!$I$55:$J$68,2,FALSE))=TRUE,$B25,VLOOKUP($B25,ﾜｰｸｼｰﾄ1!$I$55:$J$68,2,FALSE)),ﾜｰｸｼｰﾄ1!$E$72:$G$88,2,FALSE),VLOOKUP(IF(ISERROR(VLOOKUP($B25,ﾜｰｸｼｰﾄ1!$I$55:$J$68,2,FALSE))=TRUE,$B25,VLOOKUP($B25,ﾜｰｸｼｰﾄ1!$I$55:$J$68,2,FALSE)),ﾜｰｸｼｰﾄ1!$E$72:$G$88,3,FALSE)),ﾜｰｸｼｰﾄ1!$V$25:$AA$40,VLOOKUP(Z$4,ﾜｰｸｼｰﾄ1!$W$49:$X$53,2,FALSE),FALSE),VLOOKUP($B25,ﾜｰｸｼｰﾄ1!$N$45:$S$71,VLOOKUP(Z$4,ﾜｰｸｼｰﾄ1!$E$65:$F$69,2,FALSE),FALSE))))))</f>
        <v/>
      </c>
      <c r="AC25" s="4" t="str">
        <f>IF($B25="","",IF($B25=ﾜｰｸｼｰﾄ1!$B$2,ﾜｰｸｼｰﾄ1!$D$1,IF($B25=ﾜｰｸｼｰﾄ1!$B$8,ﾜｰｸｼｰﾄ1!$D$1,ﾜｰｸｼｰﾄ1!$D$2)))</f>
        <v/>
      </c>
      <c r="AD25" s="4" t="str">
        <f>IF($B25="","",IF($B25=ﾜｰｸｼｰﾄ1!$B$2,ﾜｰｸｼｰﾄ1!$D$1,IF($B25=ﾜｰｸｼｰﾄ1!$B$8,ﾜｰｸｼｰﾄ1!$D$1,ﾜｰｸｼｰﾄ1!$D$2)))</f>
        <v/>
      </c>
    </row>
    <row r="26" spans="1:30" x14ac:dyDescent="0.55000000000000004">
      <c r="A26" s="1">
        <v>18</v>
      </c>
      <c r="B26" s="77" t="str">
        <f>IF(A26&gt;ﾜｰｸｼｰﾄ1!$D$7,"",VLOOKUP(A26,ﾜｰｸｼｰﾄ1!$D$8:$M$34,ﾜｰｸｼｰﾄ1!$N$24+1,FALSE))</f>
        <v/>
      </c>
      <c r="C26" s="4" t="str">
        <f>IF($B26="","",IF($B26=ﾜｰｸｼｰﾄ1!$B$2,ﾜｰｸｼｰﾄ1!$D$1,IF($B26=ﾜｰｸｼｰﾄ1!$B$8,ﾜｰｸｼｰﾄ1!$D$1,ﾜｰｸｼｰﾄ1!$D$2)))</f>
        <v/>
      </c>
      <c r="D26" s="4" t="str">
        <f>IF($B26="","",IF($B26=ﾜｰｸｼｰﾄ1!$B$2,ﾜｰｸｼｰﾄ1!$D$1,IF($B26=ﾜｰｸｼｰﾄ1!$B$8,ﾜｰｸｼｰﾄ1!$D$1,ﾜｰｸｼｰﾄ1!$D$2)))</f>
        <v/>
      </c>
      <c r="E26" s="4" t="str">
        <f>IF($B26="","",IF($B26=ﾜｰｸｼｰﾄ1!$B$2,ﾜｰｸｼｰﾄ1!$D$2,IF($B26=ﾜｰｸｼｰﾄ1!$B$8,ﾜｰｸｼｰﾄ1!$D$2,ﾜｰｸｼｰﾄ1!$D$1)))</f>
        <v/>
      </c>
      <c r="F26" s="4" t="str">
        <f>IF($B26="","",IF($B26=ﾜｰｸｼｰﾄ1!$B$2,ﾜｰｸｼｰﾄ1!$D$1,IF($B26=ﾜｰｸｼｰﾄ1!$B$8,ﾜｰｸｼｰﾄ1!$D$1,ﾜｰｸｼｰﾄ1!$D$2)))</f>
        <v/>
      </c>
      <c r="G26" s="4" t="str">
        <f>IF($B26="","",IF($B26=ﾜｰｸｼｰﾄ1!$B$2,ﾜｰｸｼｰﾄ1!$D$1,IF($B26=ﾜｰｸｼｰﾄ1!$B$8,ﾜｰｸｼｰﾄ1!$D$1,ﾜｰｸｼｰﾄ1!$D$2)))</f>
        <v/>
      </c>
      <c r="H26" s="4" t="str">
        <f>IF(H$4="　","",IF($B26="","",IF($B26=ﾜｰｸｼｰﾄ1!$B$8,ﾜｰｸｼｰﾄ1!$D$1,IF($B26=ﾜｰｸｼｰﾄ1!$B$2,ﾜｰｸｼｰﾄ1!$D$1,IF(COUNTIF(ﾜｰｸｼｰﾄ1!$E$65:$E$69,H$4)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H$4,ﾜｰｸｼｰﾄ1!$W$49:$X$53,2,FALSE),FALSE),VLOOKUP($B26,ﾜｰｸｼｰﾄ1!$N$45:$S$71,VLOOKUP(H$4,ﾜｰｸｼｰﾄ1!$E$65:$F$69,2,FALSE),FALSE))))))</f>
        <v/>
      </c>
      <c r="I26" s="4" t="str">
        <f>IF(H$4="　","",IF($B26="","",IF($B26=ﾜｰｸｼｰﾄ1!$B$8,ﾜｰｸｼｰﾄ1!$D$1,IF($B26=ﾜｰｸｼｰﾄ1!$B$2,ﾜｰｸｼｰﾄ1!$D$1,IF(COUNTIF(ﾜｰｸｼｰﾄ1!$E$65:$E$69,H$4)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H$4,ﾜｰｸｼｰﾄ1!$W$49:$X$53,2,FALSE),FALSE),VLOOKUP($B26,ﾜｰｸｼｰﾄ1!$N$45:$S$71,VLOOKUP(H$4,ﾜｰｸｼｰﾄ1!$E$65:$F$69,2,FALSE),FALSE))))))</f>
        <v/>
      </c>
      <c r="J26" s="4" t="str">
        <f>IF(H$4="　","",IF($B26="","",IF($B26=ﾜｰｸｼｰﾄ1!$B$8,ﾜｰｸｼｰﾄ1!$D$1,IF($B26=ﾜｰｸｼｰﾄ1!$B$2,ﾜｰｸｼｰﾄ1!$D$1,IF(COUNTIF(ﾜｰｸｼｰﾄ1!$E$65:$E$69,H$4)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H$4,ﾜｰｸｼｰﾄ1!$W$49:$X$53,2,FALSE),FALSE),VLOOKUP($B26,ﾜｰｸｼｰﾄ1!$N$45:$S$71,VLOOKUP(H$4,ﾜｰｸｼｰﾄ1!$E$65:$F$69,2,FALSE),FALSE))))))</f>
        <v/>
      </c>
      <c r="K26" s="4" t="str">
        <f>IF(K$4="　","",IF($B26="","",IF($B26=ﾜｰｸｼｰﾄ1!$B$8,ﾜｰｸｼｰﾄ1!$D$1,IF($B26=ﾜｰｸｼｰﾄ1!$B$2,ﾜｰｸｼｰﾄ1!$D$1,IF(COUNTIF(ﾜｰｸｼｰﾄ1!$E$65:$E$69,K$4)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K$4,ﾜｰｸｼｰﾄ1!$W$49:$X$53,2,FALSE),FALSE),VLOOKUP($B26,ﾜｰｸｼｰﾄ1!$N$45:$S$71,VLOOKUP(K$4,ﾜｰｸｼｰﾄ1!$E$65:$F$69,2,FALSE),FALSE))))))</f>
        <v/>
      </c>
      <c r="L26" s="4" t="str">
        <f>IF(K$4="　","",IF($B26="","",IF($B26=ﾜｰｸｼｰﾄ1!$B$8,ﾜｰｸｼｰﾄ1!$D$1,IF($B26=ﾜｰｸｼｰﾄ1!$B$2,ﾜｰｸｼｰﾄ1!$D$1,IF(COUNTIF(ﾜｰｸｼｰﾄ1!$E$65:$E$69,K$4)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K$4,ﾜｰｸｼｰﾄ1!$W$49:$X$53,2,FALSE),FALSE),VLOOKUP($B26,ﾜｰｸｼｰﾄ1!$N$45:$S$71,VLOOKUP(K$4,ﾜｰｸｼｰﾄ1!$E$65:$F$69,2,FALSE),FALSE))))))</f>
        <v/>
      </c>
      <c r="M26" s="4" t="str">
        <f>IF(K$4="　","",IF($B26="","",IF($B26=ﾜｰｸｼｰﾄ1!$B$8,ﾜｰｸｼｰﾄ1!$D$1,IF($B26=ﾜｰｸｼｰﾄ1!$B$2,ﾜｰｸｼｰﾄ1!$D$1,IF(COUNTIF(ﾜｰｸｼｰﾄ1!$E$65:$E$69,K$4)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K$4,ﾜｰｸｼｰﾄ1!$W$49:$X$53,2,FALSE),FALSE),VLOOKUP($B26,ﾜｰｸｼｰﾄ1!$N$45:$S$71,VLOOKUP(K$4,ﾜｰｸｼｰﾄ1!$E$65:$F$69,2,FALSE),FALSE))))))</f>
        <v/>
      </c>
      <c r="N26" s="4" t="str">
        <f>IF(N$4="　","",IF($B26="","",IF($B26=ﾜｰｸｼｰﾄ1!$B$8,ﾜｰｸｼｰﾄ1!$D$1,IF($B26=ﾜｰｸｼｰﾄ1!$B$2,ﾜｰｸｼｰﾄ1!$D$1,IF(COUNTIF(ﾜｰｸｼｰﾄ1!$E$65:$E$69,N$4)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N$4,ﾜｰｸｼｰﾄ1!$W$49:$X$53,2,FALSE),FALSE),VLOOKUP($B26,ﾜｰｸｼｰﾄ1!$N$45:$S$71,VLOOKUP(N$4,ﾜｰｸｼｰﾄ1!$E$65:$F$69,2,FALSE),FALSE))))))</f>
        <v/>
      </c>
      <c r="O26" s="4" t="str">
        <f>IF(N$4="　","",IF($B26="","",IF($B26=ﾜｰｸｼｰﾄ1!$B$8,ﾜｰｸｼｰﾄ1!$D$1,IF($B26=ﾜｰｸｼｰﾄ1!$B$2,ﾜｰｸｼｰﾄ1!$D$1,IF(COUNTIF(ﾜｰｸｼｰﾄ1!$E$65:$E$69,N$4)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N$4,ﾜｰｸｼｰﾄ1!$W$49:$X$53,2,FALSE),FALSE),VLOOKUP($B26,ﾜｰｸｼｰﾄ1!$N$45:$S$71,VLOOKUP(N$4,ﾜｰｸｼｰﾄ1!$E$65:$F$69,2,FALSE),FALSE))))))</f>
        <v/>
      </c>
      <c r="P26" s="4" t="str">
        <f>IF(N$4="　","",IF($B26="","",IF($B26=ﾜｰｸｼｰﾄ1!$B$8,ﾜｰｸｼｰﾄ1!$D$1,IF($B26=ﾜｰｸｼｰﾄ1!$B$2,ﾜｰｸｼｰﾄ1!$D$1,IF(COUNTIF(ﾜｰｸｼｰﾄ1!$E$65:$E$69,N$4)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N$4,ﾜｰｸｼｰﾄ1!$W$49:$X$53,2,FALSE),FALSE),VLOOKUP($B26,ﾜｰｸｼｰﾄ1!$N$45:$S$71,VLOOKUP(N$4,ﾜｰｸｼｰﾄ1!$E$65:$F$69,2,FALSE),FALSE))))))</f>
        <v/>
      </c>
      <c r="Q26" s="4" t="str">
        <f>IF(Q$4="　","",IF($B26="","",IF($B26=ﾜｰｸｼｰﾄ1!$B$8,ﾜｰｸｼｰﾄ1!$D$1,IF($B26=ﾜｰｸｼｰﾄ1!$B$2,ﾜｰｸｼｰﾄ1!$D$1,IF(COUNTIF(ﾜｰｸｼｰﾄ1!$E$65:$E$69,Q$4)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Q$4,ﾜｰｸｼｰﾄ1!$W$49:$X$53,2,FALSE),FALSE),VLOOKUP($B26,ﾜｰｸｼｰﾄ1!$N$45:$S$71,VLOOKUP(Q$4,ﾜｰｸｼｰﾄ1!$E$65:$F$69,2,FALSE),FALSE))))))</f>
        <v/>
      </c>
      <c r="R26" s="4" t="str">
        <f>IF(Q$4="　","",IF($B26="","",IF($B26=ﾜｰｸｼｰﾄ1!$B$8,ﾜｰｸｼｰﾄ1!$D$1,IF($B26=ﾜｰｸｼｰﾄ1!$B$2,ﾜｰｸｼｰﾄ1!$D$1,IF(COUNTIF(ﾜｰｸｼｰﾄ1!$E$65:$E$69,Q$4)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Q$4,ﾜｰｸｼｰﾄ1!$W$49:$X$53,2,FALSE),FALSE),VLOOKUP($B26,ﾜｰｸｼｰﾄ1!$N$45:$S$71,VLOOKUP(Q$4,ﾜｰｸｼｰﾄ1!$E$65:$F$69,2,FALSE),FALSE))))))</f>
        <v/>
      </c>
      <c r="S26" s="4" t="str">
        <f>IF(Q$4="　","",IF($B26="","",IF($B26=ﾜｰｸｼｰﾄ1!$B$8,ﾜｰｸｼｰﾄ1!$D$1,IF($B26=ﾜｰｸｼｰﾄ1!$B$2,ﾜｰｸｼｰﾄ1!$D$1,IF(COUNTIF(ﾜｰｸｼｰﾄ1!$E$65:$E$69,Q$4)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Q$4,ﾜｰｸｼｰﾄ1!$W$49:$X$53,2,FALSE),FALSE),VLOOKUP($B26,ﾜｰｸｼｰﾄ1!$N$45:$S$71,VLOOKUP(Q$4,ﾜｰｸｼｰﾄ1!$E$65:$F$69,2,FALSE),FALSE))))))</f>
        <v/>
      </c>
      <c r="T26" s="4" t="str">
        <f>IF(T$4="　","",IF($B26="","",IF($B26=ﾜｰｸｼｰﾄ1!$B$8,ﾜｰｸｼｰﾄ1!$D$1,IF($B26=ﾜｰｸｼｰﾄ1!$B$2,ﾜｰｸｼｰﾄ1!$D$1,IF(COUNTIF(ﾜｰｸｼｰﾄ1!$E$65:$E$69,T$4)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T$4,ﾜｰｸｼｰﾄ1!$W$49:$X$53,2,FALSE),FALSE),VLOOKUP($B26,ﾜｰｸｼｰﾄ1!$N$45:$S$71,VLOOKUP(T$4,ﾜｰｸｼｰﾄ1!$E$65:$F$69,2,FALSE),FALSE))))))</f>
        <v/>
      </c>
      <c r="U26" s="4" t="str">
        <f>IF(T$4="　","",IF($B26="","",IF($B26=ﾜｰｸｼｰﾄ1!$B$8,ﾜｰｸｼｰﾄ1!$D$1,IF($B26=ﾜｰｸｼｰﾄ1!$B$2,ﾜｰｸｼｰﾄ1!$D$1,IF(COUNTIF(ﾜｰｸｼｰﾄ1!$E$65:$E$69,T$4)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T$4,ﾜｰｸｼｰﾄ1!$W$49:$X$53,2,FALSE),FALSE),VLOOKUP($B26,ﾜｰｸｼｰﾄ1!$N$45:$S$71,VLOOKUP(T$4,ﾜｰｸｼｰﾄ1!$E$65:$F$69,2,FALSE),FALSE))))))</f>
        <v/>
      </c>
      <c r="V26" s="4" t="str">
        <f>IF(T$4="　","",IF($B26="","",IF($B26=ﾜｰｸｼｰﾄ1!$B$8,ﾜｰｸｼｰﾄ1!$D$1,IF($B26=ﾜｰｸｼｰﾄ1!$B$2,ﾜｰｸｼｰﾄ1!$D$1,IF(COUNTIF(ﾜｰｸｼｰﾄ1!$E$65:$E$69,T$4)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T$4,ﾜｰｸｼｰﾄ1!$W$49:$X$53,2,FALSE),FALSE),VLOOKUP($B26,ﾜｰｸｼｰﾄ1!$N$45:$S$71,VLOOKUP(T$4,ﾜｰｸｼｰﾄ1!$E$65:$F$69,2,FALSE),FALSE))))))</f>
        <v/>
      </c>
      <c r="W26" s="4" t="str">
        <f>IF(W$4="　","",IF($B26="","",IF($B26=ﾜｰｸｼｰﾄ1!$B$8,ﾜｰｸｼｰﾄ1!$D$1,IF($B26=ﾜｰｸｼｰﾄ1!$B$2,ﾜｰｸｼｰﾄ1!$D$1,IF(COUNTIF(ﾜｰｸｼｰﾄ1!$E$65:$E$69,W$4)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W$4,ﾜｰｸｼｰﾄ1!$W$49:$X$53,2,FALSE),FALSE),VLOOKUP($B26,ﾜｰｸｼｰﾄ1!$N$45:$S$71,VLOOKUP(W$4,ﾜｰｸｼｰﾄ1!$E$65:$F$69,2,FALSE),FALSE))))))</f>
        <v/>
      </c>
      <c r="X26" s="4" t="str">
        <f>IF(W$4="　","",IF($B26="","",IF($B26=ﾜｰｸｼｰﾄ1!$B$8,ﾜｰｸｼｰﾄ1!$D$1,IF($B26=ﾜｰｸｼｰﾄ1!$B$2,ﾜｰｸｼｰﾄ1!$D$1,IF(COUNTIF(ﾜｰｸｼｰﾄ1!$E$65:$E$69,W$4)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W$4,ﾜｰｸｼｰﾄ1!$W$49:$X$53,2,FALSE),FALSE),VLOOKUP($B26,ﾜｰｸｼｰﾄ1!$N$45:$S$71,VLOOKUP(W$4,ﾜｰｸｼｰﾄ1!$E$65:$F$69,2,FALSE),FALSE))))))</f>
        <v/>
      </c>
      <c r="Y26" s="4" t="str">
        <f>IF(W$4="　","",IF($B26="","",IF($B26=ﾜｰｸｼｰﾄ1!$B$8,ﾜｰｸｼｰﾄ1!$D$1,IF($B26=ﾜｰｸｼｰﾄ1!$B$2,ﾜｰｸｼｰﾄ1!$D$1,IF(COUNTIF(ﾜｰｸｼｰﾄ1!$E$65:$E$69,W$4)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W$4,ﾜｰｸｼｰﾄ1!$W$49:$X$53,2,FALSE),FALSE),VLOOKUP($B26,ﾜｰｸｼｰﾄ1!$N$45:$S$71,VLOOKUP(W$4,ﾜｰｸｼｰﾄ1!$E$65:$F$69,2,FALSE),FALSE))))))</f>
        <v/>
      </c>
      <c r="Z26" s="4" t="str">
        <f>IF(Z$4="　","",IF($B26="","",IF($B26=ﾜｰｸｼｰﾄ1!$B$8,ﾜｰｸｼｰﾄ1!$D$1,IF($B26=ﾜｰｸｼｰﾄ1!$B$2,ﾜｰｸｼｰﾄ1!$D$1,IF(COUNTIF(ﾜｰｸｼｰﾄ1!$E$65:$E$69,Z$4)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Z$4,ﾜｰｸｼｰﾄ1!$W$49:$X$53,2,FALSE),FALSE),VLOOKUP($B26,ﾜｰｸｼｰﾄ1!$N$45:$S$71,VLOOKUP(Z$4,ﾜｰｸｼｰﾄ1!$E$65:$F$69,2,FALSE),FALSE))))))</f>
        <v/>
      </c>
      <c r="AA26" s="4" t="str">
        <f>IF(Z$4="　","",IF($B26="","",IF($B26=ﾜｰｸｼｰﾄ1!$B$8,ﾜｰｸｼｰﾄ1!$D$1,IF($B26=ﾜｰｸｼｰﾄ1!$B$2,ﾜｰｸｼｰﾄ1!$D$1,IF(COUNTIF(ﾜｰｸｼｰﾄ1!$E$65:$E$69,Z$4)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Z$4,ﾜｰｸｼｰﾄ1!$W$49:$X$53,2,FALSE),FALSE),VLOOKUP($B26,ﾜｰｸｼｰﾄ1!$N$45:$S$71,VLOOKUP(Z$4,ﾜｰｸｼｰﾄ1!$E$65:$F$69,2,FALSE),FALSE))))))</f>
        <v/>
      </c>
      <c r="AB26" s="4" t="str">
        <f>IF(Z$4="　","",IF($B26="","",IF($B26=ﾜｰｸｼｰﾄ1!$B$8,ﾜｰｸｼｰﾄ1!$D$1,IF($B26=ﾜｰｸｼｰﾄ1!$B$2,ﾜｰｸｼｰﾄ1!$D$1,IF(COUNTIF(ﾜｰｸｼｰﾄ1!$E$65:$E$69,Z$4)=0,VLOOKUP(CONCATENATE(VLOOKUP(IF(ISERROR(VLOOKUP($B26,ﾜｰｸｼｰﾄ1!$I$55:$J$68,2,FALSE))=TRUE,$B26,VLOOKUP($B26,ﾜｰｸｼｰﾄ1!$I$55:$J$68,2,FALSE)),ﾜｰｸｼｰﾄ1!$E$72:$G$88,2,FALSE),VLOOKUP(IF(ISERROR(VLOOKUP($B26,ﾜｰｸｼｰﾄ1!$I$55:$J$68,2,FALSE))=TRUE,$B26,VLOOKUP($B26,ﾜｰｸｼｰﾄ1!$I$55:$J$68,2,FALSE)),ﾜｰｸｼｰﾄ1!$E$72:$G$88,3,FALSE)),ﾜｰｸｼｰﾄ1!$V$25:$AA$40,VLOOKUP(Z$4,ﾜｰｸｼｰﾄ1!$W$49:$X$53,2,FALSE),FALSE),VLOOKUP($B26,ﾜｰｸｼｰﾄ1!$N$45:$S$71,VLOOKUP(Z$4,ﾜｰｸｼｰﾄ1!$E$65:$F$69,2,FALSE),FALSE))))))</f>
        <v/>
      </c>
      <c r="AC26" s="4" t="str">
        <f>IF($B26="","",IF($B26=ﾜｰｸｼｰﾄ1!$B$2,ﾜｰｸｼｰﾄ1!$D$1,IF($B26=ﾜｰｸｼｰﾄ1!$B$8,ﾜｰｸｼｰﾄ1!$D$1,ﾜｰｸｼｰﾄ1!$D$2)))</f>
        <v/>
      </c>
      <c r="AD26" s="4" t="str">
        <f>IF($B26="","",IF($B26=ﾜｰｸｼｰﾄ1!$B$2,ﾜｰｸｼｰﾄ1!$D$1,IF($B26=ﾜｰｸｼｰﾄ1!$B$8,ﾜｰｸｼｰﾄ1!$D$1,ﾜｰｸｼｰﾄ1!$D$2)))</f>
        <v/>
      </c>
    </row>
    <row r="27" spans="1:30" x14ac:dyDescent="0.55000000000000004">
      <c r="A27" s="1">
        <v>19</v>
      </c>
      <c r="B27" s="77" t="str">
        <f>IF(A27&gt;ﾜｰｸｼｰﾄ1!$D$7,"",VLOOKUP(A27,ﾜｰｸｼｰﾄ1!$D$8:$M$34,ﾜｰｸｼｰﾄ1!$N$24+1,FALSE))</f>
        <v/>
      </c>
      <c r="C27" s="4" t="str">
        <f>IF($B27="","",IF($B27=ﾜｰｸｼｰﾄ1!$B$2,ﾜｰｸｼｰﾄ1!$D$1,IF($B27=ﾜｰｸｼｰﾄ1!$B$8,ﾜｰｸｼｰﾄ1!$D$1,ﾜｰｸｼｰﾄ1!$D$2)))</f>
        <v/>
      </c>
      <c r="D27" s="4" t="str">
        <f>IF($B27="","",IF($B27=ﾜｰｸｼｰﾄ1!$B$2,ﾜｰｸｼｰﾄ1!$D$1,IF($B27=ﾜｰｸｼｰﾄ1!$B$8,ﾜｰｸｼｰﾄ1!$D$1,ﾜｰｸｼｰﾄ1!$D$2)))</f>
        <v/>
      </c>
      <c r="E27" s="4" t="str">
        <f>IF($B27="","",IF($B27=ﾜｰｸｼｰﾄ1!$B$2,ﾜｰｸｼｰﾄ1!$D$2,IF($B27=ﾜｰｸｼｰﾄ1!$B$8,ﾜｰｸｼｰﾄ1!$D$2,ﾜｰｸｼｰﾄ1!$D$1)))</f>
        <v/>
      </c>
      <c r="F27" s="4" t="str">
        <f>IF($B27="","",IF($B27=ﾜｰｸｼｰﾄ1!$B$2,ﾜｰｸｼｰﾄ1!$D$1,IF($B27=ﾜｰｸｼｰﾄ1!$B$8,ﾜｰｸｼｰﾄ1!$D$1,ﾜｰｸｼｰﾄ1!$D$2)))</f>
        <v/>
      </c>
      <c r="G27" s="4" t="str">
        <f>IF($B27="","",IF($B27=ﾜｰｸｼｰﾄ1!$B$2,ﾜｰｸｼｰﾄ1!$D$1,IF($B27=ﾜｰｸｼｰﾄ1!$B$8,ﾜｰｸｼｰﾄ1!$D$1,ﾜｰｸｼｰﾄ1!$D$2)))</f>
        <v/>
      </c>
      <c r="H27" s="4" t="str">
        <f>IF(H$4="　","",IF($B27="","",IF($B27=ﾜｰｸｼｰﾄ1!$B$8,ﾜｰｸｼｰﾄ1!$D$1,IF($B27=ﾜｰｸｼｰﾄ1!$B$2,ﾜｰｸｼｰﾄ1!$D$1,IF(COUNTIF(ﾜｰｸｼｰﾄ1!$E$65:$E$69,H$4)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H$4,ﾜｰｸｼｰﾄ1!$W$49:$X$53,2,FALSE),FALSE),VLOOKUP($B27,ﾜｰｸｼｰﾄ1!$N$45:$S$71,VLOOKUP(H$4,ﾜｰｸｼｰﾄ1!$E$65:$F$69,2,FALSE),FALSE))))))</f>
        <v/>
      </c>
      <c r="I27" s="4" t="str">
        <f>IF(H$4="　","",IF($B27="","",IF($B27=ﾜｰｸｼｰﾄ1!$B$8,ﾜｰｸｼｰﾄ1!$D$1,IF($B27=ﾜｰｸｼｰﾄ1!$B$2,ﾜｰｸｼｰﾄ1!$D$1,IF(COUNTIF(ﾜｰｸｼｰﾄ1!$E$65:$E$69,H$4)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H$4,ﾜｰｸｼｰﾄ1!$W$49:$X$53,2,FALSE),FALSE),VLOOKUP($B27,ﾜｰｸｼｰﾄ1!$N$45:$S$71,VLOOKUP(H$4,ﾜｰｸｼｰﾄ1!$E$65:$F$69,2,FALSE),FALSE))))))</f>
        <v/>
      </c>
      <c r="J27" s="4" t="str">
        <f>IF(H$4="　","",IF($B27="","",IF($B27=ﾜｰｸｼｰﾄ1!$B$8,ﾜｰｸｼｰﾄ1!$D$1,IF($B27=ﾜｰｸｼｰﾄ1!$B$2,ﾜｰｸｼｰﾄ1!$D$1,IF(COUNTIF(ﾜｰｸｼｰﾄ1!$E$65:$E$69,H$4)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H$4,ﾜｰｸｼｰﾄ1!$W$49:$X$53,2,FALSE),FALSE),VLOOKUP($B27,ﾜｰｸｼｰﾄ1!$N$45:$S$71,VLOOKUP(H$4,ﾜｰｸｼｰﾄ1!$E$65:$F$69,2,FALSE),FALSE))))))</f>
        <v/>
      </c>
      <c r="K27" s="4" t="str">
        <f>IF(K$4="　","",IF($B27="","",IF($B27=ﾜｰｸｼｰﾄ1!$B$8,ﾜｰｸｼｰﾄ1!$D$1,IF($B27=ﾜｰｸｼｰﾄ1!$B$2,ﾜｰｸｼｰﾄ1!$D$1,IF(COUNTIF(ﾜｰｸｼｰﾄ1!$E$65:$E$69,K$4)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K$4,ﾜｰｸｼｰﾄ1!$W$49:$X$53,2,FALSE),FALSE),VLOOKUP($B27,ﾜｰｸｼｰﾄ1!$N$45:$S$71,VLOOKUP(K$4,ﾜｰｸｼｰﾄ1!$E$65:$F$69,2,FALSE),FALSE))))))</f>
        <v/>
      </c>
      <c r="L27" s="4" t="str">
        <f>IF(K$4="　","",IF($B27="","",IF($B27=ﾜｰｸｼｰﾄ1!$B$8,ﾜｰｸｼｰﾄ1!$D$1,IF($B27=ﾜｰｸｼｰﾄ1!$B$2,ﾜｰｸｼｰﾄ1!$D$1,IF(COUNTIF(ﾜｰｸｼｰﾄ1!$E$65:$E$69,K$4)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K$4,ﾜｰｸｼｰﾄ1!$W$49:$X$53,2,FALSE),FALSE),VLOOKUP($B27,ﾜｰｸｼｰﾄ1!$N$45:$S$71,VLOOKUP(K$4,ﾜｰｸｼｰﾄ1!$E$65:$F$69,2,FALSE),FALSE))))))</f>
        <v/>
      </c>
      <c r="M27" s="4" t="str">
        <f>IF(K$4="　","",IF($B27="","",IF($B27=ﾜｰｸｼｰﾄ1!$B$8,ﾜｰｸｼｰﾄ1!$D$1,IF($B27=ﾜｰｸｼｰﾄ1!$B$2,ﾜｰｸｼｰﾄ1!$D$1,IF(COUNTIF(ﾜｰｸｼｰﾄ1!$E$65:$E$69,K$4)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K$4,ﾜｰｸｼｰﾄ1!$W$49:$X$53,2,FALSE),FALSE),VLOOKUP($B27,ﾜｰｸｼｰﾄ1!$N$45:$S$71,VLOOKUP(K$4,ﾜｰｸｼｰﾄ1!$E$65:$F$69,2,FALSE),FALSE))))))</f>
        <v/>
      </c>
      <c r="N27" s="4" t="str">
        <f>IF(N$4="　","",IF($B27="","",IF($B27=ﾜｰｸｼｰﾄ1!$B$8,ﾜｰｸｼｰﾄ1!$D$1,IF($B27=ﾜｰｸｼｰﾄ1!$B$2,ﾜｰｸｼｰﾄ1!$D$1,IF(COUNTIF(ﾜｰｸｼｰﾄ1!$E$65:$E$69,N$4)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N$4,ﾜｰｸｼｰﾄ1!$W$49:$X$53,2,FALSE),FALSE),VLOOKUP($B27,ﾜｰｸｼｰﾄ1!$N$45:$S$71,VLOOKUP(N$4,ﾜｰｸｼｰﾄ1!$E$65:$F$69,2,FALSE),FALSE))))))</f>
        <v/>
      </c>
      <c r="O27" s="4" t="str">
        <f>IF(N$4="　","",IF($B27="","",IF($B27=ﾜｰｸｼｰﾄ1!$B$8,ﾜｰｸｼｰﾄ1!$D$1,IF($B27=ﾜｰｸｼｰﾄ1!$B$2,ﾜｰｸｼｰﾄ1!$D$1,IF(COUNTIF(ﾜｰｸｼｰﾄ1!$E$65:$E$69,N$4)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N$4,ﾜｰｸｼｰﾄ1!$W$49:$X$53,2,FALSE),FALSE),VLOOKUP($B27,ﾜｰｸｼｰﾄ1!$N$45:$S$71,VLOOKUP(N$4,ﾜｰｸｼｰﾄ1!$E$65:$F$69,2,FALSE),FALSE))))))</f>
        <v/>
      </c>
      <c r="P27" s="4" t="str">
        <f>IF(N$4="　","",IF($B27="","",IF($B27=ﾜｰｸｼｰﾄ1!$B$8,ﾜｰｸｼｰﾄ1!$D$1,IF($B27=ﾜｰｸｼｰﾄ1!$B$2,ﾜｰｸｼｰﾄ1!$D$1,IF(COUNTIF(ﾜｰｸｼｰﾄ1!$E$65:$E$69,N$4)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N$4,ﾜｰｸｼｰﾄ1!$W$49:$X$53,2,FALSE),FALSE),VLOOKUP($B27,ﾜｰｸｼｰﾄ1!$N$45:$S$71,VLOOKUP(N$4,ﾜｰｸｼｰﾄ1!$E$65:$F$69,2,FALSE),FALSE))))))</f>
        <v/>
      </c>
      <c r="Q27" s="4" t="str">
        <f>IF(Q$4="　","",IF($B27="","",IF($B27=ﾜｰｸｼｰﾄ1!$B$8,ﾜｰｸｼｰﾄ1!$D$1,IF($B27=ﾜｰｸｼｰﾄ1!$B$2,ﾜｰｸｼｰﾄ1!$D$1,IF(COUNTIF(ﾜｰｸｼｰﾄ1!$E$65:$E$69,Q$4)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Q$4,ﾜｰｸｼｰﾄ1!$W$49:$X$53,2,FALSE),FALSE),VLOOKUP($B27,ﾜｰｸｼｰﾄ1!$N$45:$S$71,VLOOKUP(Q$4,ﾜｰｸｼｰﾄ1!$E$65:$F$69,2,FALSE),FALSE))))))</f>
        <v/>
      </c>
      <c r="R27" s="4" t="str">
        <f>IF(Q$4="　","",IF($B27="","",IF($B27=ﾜｰｸｼｰﾄ1!$B$8,ﾜｰｸｼｰﾄ1!$D$1,IF($B27=ﾜｰｸｼｰﾄ1!$B$2,ﾜｰｸｼｰﾄ1!$D$1,IF(COUNTIF(ﾜｰｸｼｰﾄ1!$E$65:$E$69,Q$4)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Q$4,ﾜｰｸｼｰﾄ1!$W$49:$X$53,2,FALSE),FALSE),VLOOKUP($B27,ﾜｰｸｼｰﾄ1!$N$45:$S$71,VLOOKUP(Q$4,ﾜｰｸｼｰﾄ1!$E$65:$F$69,2,FALSE),FALSE))))))</f>
        <v/>
      </c>
      <c r="S27" s="4" t="str">
        <f>IF(Q$4="　","",IF($B27="","",IF($B27=ﾜｰｸｼｰﾄ1!$B$8,ﾜｰｸｼｰﾄ1!$D$1,IF($B27=ﾜｰｸｼｰﾄ1!$B$2,ﾜｰｸｼｰﾄ1!$D$1,IF(COUNTIF(ﾜｰｸｼｰﾄ1!$E$65:$E$69,Q$4)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Q$4,ﾜｰｸｼｰﾄ1!$W$49:$X$53,2,FALSE),FALSE),VLOOKUP($B27,ﾜｰｸｼｰﾄ1!$N$45:$S$71,VLOOKUP(Q$4,ﾜｰｸｼｰﾄ1!$E$65:$F$69,2,FALSE),FALSE))))))</f>
        <v/>
      </c>
      <c r="T27" s="4" t="str">
        <f>IF(T$4="　","",IF($B27="","",IF($B27=ﾜｰｸｼｰﾄ1!$B$8,ﾜｰｸｼｰﾄ1!$D$1,IF($B27=ﾜｰｸｼｰﾄ1!$B$2,ﾜｰｸｼｰﾄ1!$D$1,IF(COUNTIF(ﾜｰｸｼｰﾄ1!$E$65:$E$69,T$4)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T$4,ﾜｰｸｼｰﾄ1!$W$49:$X$53,2,FALSE),FALSE),VLOOKUP($B27,ﾜｰｸｼｰﾄ1!$N$45:$S$71,VLOOKUP(T$4,ﾜｰｸｼｰﾄ1!$E$65:$F$69,2,FALSE),FALSE))))))</f>
        <v/>
      </c>
      <c r="U27" s="4" t="str">
        <f>IF(T$4="　","",IF($B27="","",IF($B27=ﾜｰｸｼｰﾄ1!$B$8,ﾜｰｸｼｰﾄ1!$D$1,IF($B27=ﾜｰｸｼｰﾄ1!$B$2,ﾜｰｸｼｰﾄ1!$D$1,IF(COUNTIF(ﾜｰｸｼｰﾄ1!$E$65:$E$69,T$4)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T$4,ﾜｰｸｼｰﾄ1!$W$49:$X$53,2,FALSE),FALSE),VLOOKUP($B27,ﾜｰｸｼｰﾄ1!$N$45:$S$71,VLOOKUP(T$4,ﾜｰｸｼｰﾄ1!$E$65:$F$69,2,FALSE),FALSE))))))</f>
        <v/>
      </c>
      <c r="V27" s="4" t="str">
        <f>IF(T$4="　","",IF($B27="","",IF($B27=ﾜｰｸｼｰﾄ1!$B$8,ﾜｰｸｼｰﾄ1!$D$1,IF($B27=ﾜｰｸｼｰﾄ1!$B$2,ﾜｰｸｼｰﾄ1!$D$1,IF(COUNTIF(ﾜｰｸｼｰﾄ1!$E$65:$E$69,T$4)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T$4,ﾜｰｸｼｰﾄ1!$W$49:$X$53,2,FALSE),FALSE),VLOOKUP($B27,ﾜｰｸｼｰﾄ1!$N$45:$S$71,VLOOKUP(T$4,ﾜｰｸｼｰﾄ1!$E$65:$F$69,2,FALSE),FALSE))))))</f>
        <v/>
      </c>
      <c r="W27" s="4" t="str">
        <f>IF(W$4="　","",IF($B27="","",IF($B27=ﾜｰｸｼｰﾄ1!$B$8,ﾜｰｸｼｰﾄ1!$D$1,IF($B27=ﾜｰｸｼｰﾄ1!$B$2,ﾜｰｸｼｰﾄ1!$D$1,IF(COUNTIF(ﾜｰｸｼｰﾄ1!$E$65:$E$69,W$4)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W$4,ﾜｰｸｼｰﾄ1!$W$49:$X$53,2,FALSE),FALSE),VLOOKUP($B27,ﾜｰｸｼｰﾄ1!$N$45:$S$71,VLOOKUP(W$4,ﾜｰｸｼｰﾄ1!$E$65:$F$69,2,FALSE),FALSE))))))</f>
        <v/>
      </c>
      <c r="X27" s="4" t="str">
        <f>IF(W$4="　","",IF($B27="","",IF($B27=ﾜｰｸｼｰﾄ1!$B$8,ﾜｰｸｼｰﾄ1!$D$1,IF($B27=ﾜｰｸｼｰﾄ1!$B$2,ﾜｰｸｼｰﾄ1!$D$1,IF(COUNTIF(ﾜｰｸｼｰﾄ1!$E$65:$E$69,W$4)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W$4,ﾜｰｸｼｰﾄ1!$W$49:$X$53,2,FALSE),FALSE),VLOOKUP($B27,ﾜｰｸｼｰﾄ1!$N$45:$S$71,VLOOKUP(W$4,ﾜｰｸｼｰﾄ1!$E$65:$F$69,2,FALSE),FALSE))))))</f>
        <v/>
      </c>
      <c r="Y27" s="4" t="str">
        <f>IF(W$4="　","",IF($B27="","",IF($B27=ﾜｰｸｼｰﾄ1!$B$8,ﾜｰｸｼｰﾄ1!$D$1,IF($B27=ﾜｰｸｼｰﾄ1!$B$2,ﾜｰｸｼｰﾄ1!$D$1,IF(COUNTIF(ﾜｰｸｼｰﾄ1!$E$65:$E$69,W$4)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W$4,ﾜｰｸｼｰﾄ1!$W$49:$X$53,2,FALSE),FALSE),VLOOKUP($B27,ﾜｰｸｼｰﾄ1!$N$45:$S$71,VLOOKUP(W$4,ﾜｰｸｼｰﾄ1!$E$65:$F$69,2,FALSE),FALSE))))))</f>
        <v/>
      </c>
      <c r="Z27" s="4" t="str">
        <f>IF(Z$4="　","",IF($B27="","",IF($B27=ﾜｰｸｼｰﾄ1!$B$8,ﾜｰｸｼｰﾄ1!$D$1,IF($B27=ﾜｰｸｼｰﾄ1!$B$2,ﾜｰｸｼｰﾄ1!$D$1,IF(COUNTIF(ﾜｰｸｼｰﾄ1!$E$65:$E$69,Z$4)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Z$4,ﾜｰｸｼｰﾄ1!$W$49:$X$53,2,FALSE),FALSE),VLOOKUP($B27,ﾜｰｸｼｰﾄ1!$N$45:$S$71,VLOOKUP(Z$4,ﾜｰｸｼｰﾄ1!$E$65:$F$69,2,FALSE),FALSE))))))</f>
        <v/>
      </c>
      <c r="AA27" s="4" t="str">
        <f>IF(Z$4="　","",IF($B27="","",IF($B27=ﾜｰｸｼｰﾄ1!$B$8,ﾜｰｸｼｰﾄ1!$D$1,IF($B27=ﾜｰｸｼｰﾄ1!$B$2,ﾜｰｸｼｰﾄ1!$D$1,IF(COUNTIF(ﾜｰｸｼｰﾄ1!$E$65:$E$69,Z$4)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Z$4,ﾜｰｸｼｰﾄ1!$W$49:$X$53,2,FALSE),FALSE),VLOOKUP($B27,ﾜｰｸｼｰﾄ1!$N$45:$S$71,VLOOKUP(Z$4,ﾜｰｸｼｰﾄ1!$E$65:$F$69,2,FALSE),FALSE))))))</f>
        <v/>
      </c>
      <c r="AB27" s="4" t="str">
        <f>IF(Z$4="　","",IF($B27="","",IF($B27=ﾜｰｸｼｰﾄ1!$B$8,ﾜｰｸｼｰﾄ1!$D$1,IF($B27=ﾜｰｸｼｰﾄ1!$B$2,ﾜｰｸｼｰﾄ1!$D$1,IF(COUNTIF(ﾜｰｸｼｰﾄ1!$E$65:$E$69,Z$4)=0,VLOOKUP(CONCATENATE(VLOOKUP(IF(ISERROR(VLOOKUP($B27,ﾜｰｸｼｰﾄ1!$I$55:$J$68,2,FALSE))=TRUE,$B27,VLOOKUP($B27,ﾜｰｸｼｰﾄ1!$I$55:$J$68,2,FALSE)),ﾜｰｸｼｰﾄ1!$E$72:$G$88,2,FALSE),VLOOKUP(IF(ISERROR(VLOOKUP($B27,ﾜｰｸｼｰﾄ1!$I$55:$J$68,2,FALSE))=TRUE,$B27,VLOOKUP($B27,ﾜｰｸｼｰﾄ1!$I$55:$J$68,2,FALSE)),ﾜｰｸｼｰﾄ1!$E$72:$G$88,3,FALSE)),ﾜｰｸｼｰﾄ1!$V$25:$AA$40,VLOOKUP(Z$4,ﾜｰｸｼｰﾄ1!$W$49:$X$53,2,FALSE),FALSE),VLOOKUP($B27,ﾜｰｸｼｰﾄ1!$N$45:$S$71,VLOOKUP(Z$4,ﾜｰｸｼｰﾄ1!$E$65:$F$69,2,FALSE),FALSE))))))</f>
        <v/>
      </c>
      <c r="AC27" s="4" t="str">
        <f>IF($B27="","",IF($B27=ﾜｰｸｼｰﾄ1!$B$2,ﾜｰｸｼｰﾄ1!$D$1,IF($B27=ﾜｰｸｼｰﾄ1!$B$8,ﾜｰｸｼｰﾄ1!$D$1,ﾜｰｸｼｰﾄ1!$D$2)))</f>
        <v/>
      </c>
      <c r="AD27" s="4" t="str">
        <f>IF($B27="","",IF($B27=ﾜｰｸｼｰﾄ1!$B$2,ﾜｰｸｼｰﾄ1!$D$1,IF($B27=ﾜｰｸｼｰﾄ1!$B$8,ﾜｰｸｼｰﾄ1!$D$1,ﾜｰｸｼｰﾄ1!$D$2)))</f>
        <v/>
      </c>
    </row>
    <row r="28" spans="1:30" x14ac:dyDescent="0.55000000000000004">
      <c r="A28" s="1">
        <v>20</v>
      </c>
      <c r="B28" s="77" t="str">
        <f>IF(A28&gt;ﾜｰｸｼｰﾄ1!$D$7,"",VLOOKUP(A28,ﾜｰｸｼｰﾄ1!$D$8:$M$34,ﾜｰｸｼｰﾄ1!$N$24+1,FALSE))</f>
        <v/>
      </c>
      <c r="C28" s="4" t="str">
        <f>IF($B28="","",IF($B28=ﾜｰｸｼｰﾄ1!$B$2,ﾜｰｸｼｰﾄ1!$D$1,IF($B28=ﾜｰｸｼｰﾄ1!$B$8,ﾜｰｸｼｰﾄ1!$D$1,ﾜｰｸｼｰﾄ1!$D$2)))</f>
        <v/>
      </c>
      <c r="D28" s="4" t="str">
        <f>IF($B28="","",IF($B28=ﾜｰｸｼｰﾄ1!$B$2,ﾜｰｸｼｰﾄ1!$D$1,IF($B28=ﾜｰｸｼｰﾄ1!$B$8,ﾜｰｸｼｰﾄ1!$D$1,ﾜｰｸｼｰﾄ1!$D$2)))</f>
        <v/>
      </c>
      <c r="E28" s="4" t="str">
        <f>IF($B28="","",IF($B28=ﾜｰｸｼｰﾄ1!$B$2,ﾜｰｸｼｰﾄ1!$D$2,IF($B28=ﾜｰｸｼｰﾄ1!$B$8,ﾜｰｸｼｰﾄ1!$D$2,ﾜｰｸｼｰﾄ1!$D$1)))</f>
        <v/>
      </c>
      <c r="F28" s="4" t="str">
        <f>IF($B28="","",IF($B28=ﾜｰｸｼｰﾄ1!$B$2,ﾜｰｸｼｰﾄ1!$D$1,IF($B28=ﾜｰｸｼｰﾄ1!$B$8,ﾜｰｸｼｰﾄ1!$D$1,ﾜｰｸｼｰﾄ1!$D$2)))</f>
        <v/>
      </c>
      <c r="G28" s="4" t="str">
        <f>IF($B28="","",IF($B28=ﾜｰｸｼｰﾄ1!$B$2,ﾜｰｸｼｰﾄ1!$D$1,IF($B28=ﾜｰｸｼｰﾄ1!$B$8,ﾜｰｸｼｰﾄ1!$D$1,ﾜｰｸｼｰﾄ1!$D$2)))</f>
        <v/>
      </c>
      <c r="H28" s="4" t="str">
        <f>IF(H$4="　","",IF($B28="","",IF($B28=ﾜｰｸｼｰﾄ1!$B$8,ﾜｰｸｼｰﾄ1!$D$1,IF($B28=ﾜｰｸｼｰﾄ1!$B$2,ﾜｰｸｼｰﾄ1!$D$1,IF(COUNTIF(ﾜｰｸｼｰﾄ1!$E$65:$E$69,H$4)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H$4,ﾜｰｸｼｰﾄ1!$W$49:$X$53,2,FALSE),FALSE),VLOOKUP($B28,ﾜｰｸｼｰﾄ1!$N$45:$S$71,VLOOKUP(H$4,ﾜｰｸｼｰﾄ1!$E$65:$F$69,2,FALSE),FALSE))))))</f>
        <v/>
      </c>
      <c r="I28" s="4" t="str">
        <f>IF(H$4="　","",IF($B28="","",IF($B28=ﾜｰｸｼｰﾄ1!$B$8,ﾜｰｸｼｰﾄ1!$D$1,IF($B28=ﾜｰｸｼｰﾄ1!$B$2,ﾜｰｸｼｰﾄ1!$D$1,IF(COUNTIF(ﾜｰｸｼｰﾄ1!$E$65:$E$69,H$4)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H$4,ﾜｰｸｼｰﾄ1!$W$49:$X$53,2,FALSE),FALSE),VLOOKUP($B28,ﾜｰｸｼｰﾄ1!$N$45:$S$71,VLOOKUP(H$4,ﾜｰｸｼｰﾄ1!$E$65:$F$69,2,FALSE),FALSE))))))</f>
        <v/>
      </c>
      <c r="J28" s="4" t="str">
        <f>IF(H$4="　","",IF($B28="","",IF($B28=ﾜｰｸｼｰﾄ1!$B$8,ﾜｰｸｼｰﾄ1!$D$1,IF($B28=ﾜｰｸｼｰﾄ1!$B$2,ﾜｰｸｼｰﾄ1!$D$1,IF(COUNTIF(ﾜｰｸｼｰﾄ1!$E$65:$E$69,H$4)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H$4,ﾜｰｸｼｰﾄ1!$W$49:$X$53,2,FALSE),FALSE),VLOOKUP($B28,ﾜｰｸｼｰﾄ1!$N$45:$S$71,VLOOKUP(H$4,ﾜｰｸｼｰﾄ1!$E$65:$F$69,2,FALSE),FALSE))))))</f>
        <v/>
      </c>
      <c r="K28" s="4" t="str">
        <f>IF(K$4="　","",IF($B28="","",IF($B28=ﾜｰｸｼｰﾄ1!$B$8,ﾜｰｸｼｰﾄ1!$D$1,IF($B28=ﾜｰｸｼｰﾄ1!$B$2,ﾜｰｸｼｰﾄ1!$D$1,IF(COUNTIF(ﾜｰｸｼｰﾄ1!$E$65:$E$69,K$4)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K$4,ﾜｰｸｼｰﾄ1!$W$49:$X$53,2,FALSE),FALSE),VLOOKUP($B28,ﾜｰｸｼｰﾄ1!$N$45:$S$71,VLOOKUP(K$4,ﾜｰｸｼｰﾄ1!$E$65:$F$69,2,FALSE),FALSE))))))</f>
        <v/>
      </c>
      <c r="L28" s="4" t="str">
        <f>IF(K$4="　","",IF($B28="","",IF($B28=ﾜｰｸｼｰﾄ1!$B$8,ﾜｰｸｼｰﾄ1!$D$1,IF($B28=ﾜｰｸｼｰﾄ1!$B$2,ﾜｰｸｼｰﾄ1!$D$1,IF(COUNTIF(ﾜｰｸｼｰﾄ1!$E$65:$E$69,K$4)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K$4,ﾜｰｸｼｰﾄ1!$W$49:$X$53,2,FALSE),FALSE),VLOOKUP($B28,ﾜｰｸｼｰﾄ1!$N$45:$S$71,VLOOKUP(K$4,ﾜｰｸｼｰﾄ1!$E$65:$F$69,2,FALSE),FALSE))))))</f>
        <v/>
      </c>
      <c r="M28" s="4" t="str">
        <f>IF(K$4="　","",IF($B28="","",IF($B28=ﾜｰｸｼｰﾄ1!$B$8,ﾜｰｸｼｰﾄ1!$D$1,IF($B28=ﾜｰｸｼｰﾄ1!$B$2,ﾜｰｸｼｰﾄ1!$D$1,IF(COUNTIF(ﾜｰｸｼｰﾄ1!$E$65:$E$69,K$4)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K$4,ﾜｰｸｼｰﾄ1!$W$49:$X$53,2,FALSE),FALSE),VLOOKUP($B28,ﾜｰｸｼｰﾄ1!$N$45:$S$71,VLOOKUP(K$4,ﾜｰｸｼｰﾄ1!$E$65:$F$69,2,FALSE),FALSE))))))</f>
        <v/>
      </c>
      <c r="N28" s="4" t="str">
        <f>IF(N$4="　","",IF($B28="","",IF($B28=ﾜｰｸｼｰﾄ1!$B$8,ﾜｰｸｼｰﾄ1!$D$1,IF($B28=ﾜｰｸｼｰﾄ1!$B$2,ﾜｰｸｼｰﾄ1!$D$1,IF(COUNTIF(ﾜｰｸｼｰﾄ1!$E$65:$E$69,N$4)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N$4,ﾜｰｸｼｰﾄ1!$W$49:$X$53,2,FALSE),FALSE),VLOOKUP($B28,ﾜｰｸｼｰﾄ1!$N$45:$S$71,VLOOKUP(N$4,ﾜｰｸｼｰﾄ1!$E$65:$F$69,2,FALSE),FALSE))))))</f>
        <v/>
      </c>
      <c r="O28" s="4" t="str">
        <f>IF(N$4="　","",IF($B28="","",IF($B28=ﾜｰｸｼｰﾄ1!$B$8,ﾜｰｸｼｰﾄ1!$D$1,IF($B28=ﾜｰｸｼｰﾄ1!$B$2,ﾜｰｸｼｰﾄ1!$D$1,IF(COUNTIF(ﾜｰｸｼｰﾄ1!$E$65:$E$69,N$4)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N$4,ﾜｰｸｼｰﾄ1!$W$49:$X$53,2,FALSE),FALSE),VLOOKUP($B28,ﾜｰｸｼｰﾄ1!$N$45:$S$71,VLOOKUP(N$4,ﾜｰｸｼｰﾄ1!$E$65:$F$69,2,FALSE),FALSE))))))</f>
        <v/>
      </c>
      <c r="P28" s="4" t="str">
        <f>IF(N$4="　","",IF($B28="","",IF($B28=ﾜｰｸｼｰﾄ1!$B$8,ﾜｰｸｼｰﾄ1!$D$1,IF($B28=ﾜｰｸｼｰﾄ1!$B$2,ﾜｰｸｼｰﾄ1!$D$1,IF(COUNTIF(ﾜｰｸｼｰﾄ1!$E$65:$E$69,N$4)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N$4,ﾜｰｸｼｰﾄ1!$W$49:$X$53,2,FALSE),FALSE),VLOOKUP($B28,ﾜｰｸｼｰﾄ1!$N$45:$S$71,VLOOKUP(N$4,ﾜｰｸｼｰﾄ1!$E$65:$F$69,2,FALSE),FALSE))))))</f>
        <v/>
      </c>
      <c r="Q28" s="4" t="str">
        <f>IF(Q$4="　","",IF($B28="","",IF($B28=ﾜｰｸｼｰﾄ1!$B$8,ﾜｰｸｼｰﾄ1!$D$1,IF($B28=ﾜｰｸｼｰﾄ1!$B$2,ﾜｰｸｼｰﾄ1!$D$1,IF(COUNTIF(ﾜｰｸｼｰﾄ1!$E$65:$E$69,Q$4)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Q$4,ﾜｰｸｼｰﾄ1!$W$49:$X$53,2,FALSE),FALSE),VLOOKUP($B28,ﾜｰｸｼｰﾄ1!$N$45:$S$71,VLOOKUP(Q$4,ﾜｰｸｼｰﾄ1!$E$65:$F$69,2,FALSE),FALSE))))))</f>
        <v/>
      </c>
      <c r="R28" s="4" t="str">
        <f>IF(Q$4="　","",IF($B28="","",IF($B28=ﾜｰｸｼｰﾄ1!$B$8,ﾜｰｸｼｰﾄ1!$D$1,IF($B28=ﾜｰｸｼｰﾄ1!$B$2,ﾜｰｸｼｰﾄ1!$D$1,IF(COUNTIF(ﾜｰｸｼｰﾄ1!$E$65:$E$69,Q$4)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Q$4,ﾜｰｸｼｰﾄ1!$W$49:$X$53,2,FALSE),FALSE),VLOOKUP($B28,ﾜｰｸｼｰﾄ1!$N$45:$S$71,VLOOKUP(Q$4,ﾜｰｸｼｰﾄ1!$E$65:$F$69,2,FALSE),FALSE))))))</f>
        <v/>
      </c>
      <c r="S28" s="4" t="str">
        <f>IF(Q$4="　","",IF($B28="","",IF($B28=ﾜｰｸｼｰﾄ1!$B$8,ﾜｰｸｼｰﾄ1!$D$1,IF($B28=ﾜｰｸｼｰﾄ1!$B$2,ﾜｰｸｼｰﾄ1!$D$1,IF(COUNTIF(ﾜｰｸｼｰﾄ1!$E$65:$E$69,Q$4)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Q$4,ﾜｰｸｼｰﾄ1!$W$49:$X$53,2,FALSE),FALSE),VLOOKUP($B28,ﾜｰｸｼｰﾄ1!$N$45:$S$71,VLOOKUP(Q$4,ﾜｰｸｼｰﾄ1!$E$65:$F$69,2,FALSE),FALSE))))))</f>
        <v/>
      </c>
      <c r="T28" s="4" t="str">
        <f>IF(T$4="　","",IF($B28="","",IF($B28=ﾜｰｸｼｰﾄ1!$B$8,ﾜｰｸｼｰﾄ1!$D$1,IF($B28=ﾜｰｸｼｰﾄ1!$B$2,ﾜｰｸｼｰﾄ1!$D$1,IF(COUNTIF(ﾜｰｸｼｰﾄ1!$E$65:$E$69,T$4)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T$4,ﾜｰｸｼｰﾄ1!$W$49:$X$53,2,FALSE),FALSE),VLOOKUP($B28,ﾜｰｸｼｰﾄ1!$N$45:$S$71,VLOOKUP(T$4,ﾜｰｸｼｰﾄ1!$E$65:$F$69,2,FALSE),FALSE))))))</f>
        <v/>
      </c>
      <c r="U28" s="4" t="str">
        <f>IF(T$4="　","",IF($B28="","",IF($B28=ﾜｰｸｼｰﾄ1!$B$8,ﾜｰｸｼｰﾄ1!$D$1,IF($B28=ﾜｰｸｼｰﾄ1!$B$2,ﾜｰｸｼｰﾄ1!$D$1,IF(COUNTIF(ﾜｰｸｼｰﾄ1!$E$65:$E$69,T$4)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T$4,ﾜｰｸｼｰﾄ1!$W$49:$X$53,2,FALSE),FALSE),VLOOKUP($B28,ﾜｰｸｼｰﾄ1!$N$45:$S$71,VLOOKUP(T$4,ﾜｰｸｼｰﾄ1!$E$65:$F$69,2,FALSE),FALSE))))))</f>
        <v/>
      </c>
      <c r="V28" s="4" t="str">
        <f>IF(T$4="　","",IF($B28="","",IF($B28=ﾜｰｸｼｰﾄ1!$B$8,ﾜｰｸｼｰﾄ1!$D$1,IF($B28=ﾜｰｸｼｰﾄ1!$B$2,ﾜｰｸｼｰﾄ1!$D$1,IF(COUNTIF(ﾜｰｸｼｰﾄ1!$E$65:$E$69,T$4)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T$4,ﾜｰｸｼｰﾄ1!$W$49:$X$53,2,FALSE),FALSE),VLOOKUP($B28,ﾜｰｸｼｰﾄ1!$N$45:$S$71,VLOOKUP(T$4,ﾜｰｸｼｰﾄ1!$E$65:$F$69,2,FALSE),FALSE))))))</f>
        <v/>
      </c>
      <c r="W28" s="4" t="str">
        <f>IF(W$4="　","",IF($B28="","",IF($B28=ﾜｰｸｼｰﾄ1!$B$8,ﾜｰｸｼｰﾄ1!$D$1,IF($B28=ﾜｰｸｼｰﾄ1!$B$2,ﾜｰｸｼｰﾄ1!$D$1,IF(COUNTIF(ﾜｰｸｼｰﾄ1!$E$65:$E$69,W$4)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W$4,ﾜｰｸｼｰﾄ1!$W$49:$X$53,2,FALSE),FALSE),VLOOKUP($B28,ﾜｰｸｼｰﾄ1!$N$45:$S$71,VLOOKUP(W$4,ﾜｰｸｼｰﾄ1!$E$65:$F$69,2,FALSE),FALSE))))))</f>
        <v/>
      </c>
      <c r="X28" s="4" t="str">
        <f>IF(W$4="　","",IF($B28="","",IF($B28=ﾜｰｸｼｰﾄ1!$B$8,ﾜｰｸｼｰﾄ1!$D$1,IF($B28=ﾜｰｸｼｰﾄ1!$B$2,ﾜｰｸｼｰﾄ1!$D$1,IF(COUNTIF(ﾜｰｸｼｰﾄ1!$E$65:$E$69,W$4)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W$4,ﾜｰｸｼｰﾄ1!$W$49:$X$53,2,FALSE),FALSE),VLOOKUP($B28,ﾜｰｸｼｰﾄ1!$N$45:$S$71,VLOOKUP(W$4,ﾜｰｸｼｰﾄ1!$E$65:$F$69,2,FALSE),FALSE))))))</f>
        <v/>
      </c>
      <c r="Y28" s="4" t="str">
        <f>IF(W$4="　","",IF($B28="","",IF($B28=ﾜｰｸｼｰﾄ1!$B$8,ﾜｰｸｼｰﾄ1!$D$1,IF($B28=ﾜｰｸｼｰﾄ1!$B$2,ﾜｰｸｼｰﾄ1!$D$1,IF(COUNTIF(ﾜｰｸｼｰﾄ1!$E$65:$E$69,W$4)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W$4,ﾜｰｸｼｰﾄ1!$W$49:$X$53,2,FALSE),FALSE),VLOOKUP($B28,ﾜｰｸｼｰﾄ1!$N$45:$S$71,VLOOKUP(W$4,ﾜｰｸｼｰﾄ1!$E$65:$F$69,2,FALSE),FALSE))))))</f>
        <v/>
      </c>
      <c r="Z28" s="4" t="str">
        <f>IF(Z$4="　","",IF($B28="","",IF($B28=ﾜｰｸｼｰﾄ1!$B$8,ﾜｰｸｼｰﾄ1!$D$1,IF($B28=ﾜｰｸｼｰﾄ1!$B$2,ﾜｰｸｼｰﾄ1!$D$1,IF(COUNTIF(ﾜｰｸｼｰﾄ1!$E$65:$E$69,Z$4)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Z$4,ﾜｰｸｼｰﾄ1!$W$49:$X$53,2,FALSE),FALSE),VLOOKUP($B28,ﾜｰｸｼｰﾄ1!$N$45:$S$71,VLOOKUP(Z$4,ﾜｰｸｼｰﾄ1!$E$65:$F$69,2,FALSE),FALSE))))))</f>
        <v/>
      </c>
      <c r="AA28" s="4" t="str">
        <f>IF(Z$4="　","",IF($B28="","",IF($B28=ﾜｰｸｼｰﾄ1!$B$8,ﾜｰｸｼｰﾄ1!$D$1,IF($B28=ﾜｰｸｼｰﾄ1!$B$2,ﾜｰｸｼｰﾄ1!$D$1,IF(COUNTIF(ﾜｰｸｼｰﾄ1!$E$65:$E$69,Z$4)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Z$4,ﾜｰｸｼｰﾄ1!$W$49:$X$53,2,FALSE),FALSE),VLOOKUP($B28,ﾜｰｸｼｰﾄ1!$N$45:$S$71,VLOOKUP(Z$4,ﾜｰｸｼｰﾄ1!$E$65:$F$69,2,FALSE),FALSE))))))</f>
        <v/>
      </c>
      <c r="AB28" s="4" t="str">
        <f>IF(Z$4="　","",IF($B28="","",IF($B28=ﾜｰｸｼｰﾄ1!$B$8,ﾜｰｸｼｰﾄ1!$D$1,IF($B28=ﾜｰｸｼｰﾄ1!$B$2,ﾜｰｸｼｰﾄ1!$D$1,IF(COUNTIF(ﾜｰｸｼｰﾄ1!$E$65:$E$69,Z$4)=0,VLOOKUP(CONCATENATE(VLOOKUP(IF(ISERROR(VLOOKUP($B28,ﾜｰｸｼｰﾄ1!$I$55:$J$68,2,FALSE))=TRUE,$B28,VLOOKUP($B28,ﾜｰｸｼｰﾄ1!$I$55:$J$68,2,FALSE)),ﾜｰｸｼｰﾄ1!$E$72:$G$88,2,FALSE),VLOOKUP(IF(ISERROR(VLOOKUP($B28,ﾜｰｸｼｰﾄ1!$I$55:$J$68,2,FALSE))=TRUE,$B28,VLOOKUP($B28,ﾜｰｸｼｰﾄ1!$I$55:$J$68,2,FALSE)),ﾜｰｸｼｰﾄ1!$E$72:$G$88,3,FALSE)),ﾜｰｸｼｰﾄ1!$V$25:$AA$40,VLOOKUP(Z$4,ﾜｰｸｼｰﾄ1!$W$49:$X$53,2,FALSE),FALSE),VLOOKUP($B28,ﾜｰｸｼｰﾄ1!$N$45:$S$71,VLOOKUP(Z$4,ﾜｰｸｼｰﾄ1!$E$65:$F$69,2,FALSE),FALSE))))))</f>
        <v/>
      </c>
      <c r="AC28" s="4" t="str">
        <f>IF($B28="","",IF($B28=ﾜｰｸｼｰﾄ1!$B$2,ﾜｰｸｼｰﾄ1!$D$1,IF($B28=ﾜｰｸｼｰﾄ1!$B$8,ﾜｰｸｼｰﾄ1!$D$1,ﾜｰｸｼｰﾄ1!$D$2)))</f>
        <v/>
      </c>
      <c r="AD28" s="4" t="str">
        <f>IF($B28="","",IF($B28=ﾜｰｸｼｰﾄ1!$B$2,ﾜｰｸｼｰﾄ1!$D$1,IF($B28=ﾜｰｸｼｰﾄ1!$B$8,ﾜｰｸｼｰﾄ1!$D$1,ﾜｰｸｼｰﾄ1!$D$2)))</f>
        <v/>
      </c>
    </row>
    <row r="29" spans="1:30" x14ac:dyDescent="0.55000000000000004">
      <c r="A29" s="1">
        <v>21</v>
      </c>
      <c r="B29" s="77" t="str">
        <f>IF(A29&gt;ﾜｰｸｼｰﾄ1!$D$7,"",VLOOKUP(A29,ﾜｰｸｼｰﾄ1!$D$8:$M$34,ﾜｰｸｼｰﾄ1!$N$24+1,FALSE))</f>
        <v/>
      </c>
      <c r="C29" s="4" t="str">
        <f>IF($B29="","",IF($B29=ﾜｰｸｼｰﾄ1!$B$2,ﾜｰｸｼｰﾄ1!$D$1,IF($B29=ﾜｰｸｼｰﾄ1!$B$8,ﾜｰｸｼｰﾄ1!$D$1,ﾜｰｸｼｰﾄ1!$D$2)))</f>
        <v/>
      </c>
      <c r="D29" s="4" t="str">
        <f>IF($B29="","",IF($B29=ﾜｰｸｼｰﾄ1!$B$2,ﾜｰｸｼｰﾄ1!$D$1,IF($B29=ﾜｰｸｼｰﾄ1!$B$8,ﾜｰｸｼｰﾄ1!$D$1,ﾜｰｸｼｰﾄ1!$D$2)))</f>
        <v/>
      </c>
      <c r="E29" s="4" t="str">
        <f>IF($B29="","",IF($B29=ﾜｰｸｼｰﾄ1!$B$2,ﾜｰｸｼｰﾄ1!$D$2,IF($B29=ﾜｰｸｼｰﾄ1!$B$8,ﾜｰｸｼｰﾄ1!$D$2,ﾜｰｸｼｰﾄ1!$D$1)))</f>
        <v/>
      </c>
      <c r="F29" s="4" t="str">
        <f>IF($B29="","",IF($B29=ﾜｰｸｼｰﾄ1!$B$2,ﾜｰｸｼｰﾄ1!$D$1,IF($B29=ﾜｰｸｼｰﾄ1!$B$8,ﾜｰｸｼｰﾄ1!$D$1,ﾜｰｸｼｰﾄ1!$D$2)))</f>
        <v/>
      </c>
      <c r="G29" s="4" t="str">
        <f>IF($B29="","",IF($B29=ﾜｰｸｼｰﾄ1!$B$2,ﾜｰｸｼｰﾄ1!$D$1,IF($B29=ﾜｰｸｼｰﾄ1!$B$8,ﾜｰｸｼｰﾄ1!$D$1,ﾜｰｸｼｰﾄ1!$D$2)))</f>
        <v/>
      </c>
      <c r="H29" s="4" t="str">
        <f>IF(H$4="　","",IF($B29="","",IF($B29=ﾜｰｸｼｰﾄ1!$B$8,ﾜｰｸｼｰﾄ1!$D$1,IF($B29=ﾜｰｸｼｰﾄ1!$B$2,ﾜｰｸｼｰﾄ1!$D$1,IF(COUNTIF(ﾜｰｸｼｰﾄ1!$E$65:$E$69,H$4)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H$4,ﾜｰｸｼｰﾄ1!$W$49:$X$53,2,FALSE),FALSE),VLOOKUP($B29,ﾜｰｸｼｰﾄ1!$N$45:$S$71,VLOOKUP(H$4,ﾜｰｸｼｰﾄ1!$E$65:$F$69,2,FALSE),FALSE))))))</f>
        <v/>
      </c>
      <c r="I29" s="4" t="str">
        <f>IF(H$4="　","",IF($B29="","",IF($B29=ﾜｰｸｼｰﾄ1!$B$8,ﾜｰｸｼｰﾄ1!$D$1,IF($B29=ﾜｰｸｼｰﾄ1!$B$2,ﾜｰｸｼｰﾄ1!$D$1,IF(COUNTIF(ﾜｰｸｼｰﾄ1!$E$65:$E$69,H$4)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H$4,ﾜｰｸｼｰﾄ1!$W$49:$X$53,2,FALSE),FALSE),VLOOKUP($B29,ﾜｰｸｼｰﾄ1!$N$45:$S$71,VLOOKUP(H$4,ﾜｰｸｼｰﾄ1!$E$65:$F$69,2,FALSE),FALSE))))))</f>
        <v/>
      </c>
      <c r="J29" s="4" t="str">
        <f>IF(H$4="　","",IF($B29="","",IF($B29=ﾜｰｸｼｰﾄ1!$B$8,ﾜｰｸｼｰﾄ1!$D$1,IF($B29=ﾜｰｸｼｰﾄ1!$B$2,ﾜｰｸｼｰﾄ1!$D$1,IF(COUNTIF(ﾜｰｸｼｰﾄ1!$E$65:$E$69,H$4)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H$4,ﾜｰｸｼｰﾄ1!$W$49:$X$53,2,FALSE),FALSE),VLOOKUP($B29,ﾜｰｸｼｰﾄ1!$N$45:$S$71,VLOOKUP(H$4,ﾜｰｸｼｰﾄ1!$E$65:$F$69,2,FALSE),FALSE))))))</f>
        <v/>
      </c>
      <c r="K29" s="4" t="str">
        <f>IF(K$4="　","",IF($B29="","",IF($B29=ﾜｰｸｼｰﾄ1!$B$8,ﾜｰｸｼｰﾄ1!$D$1,IF($B29=ﾜｰｸｼｰﾄ1!$B$2,ﾜｰｸｼｰﾄ1!$D$1,IF(COUNTIF(ﾜｰｸｼｰﾄ1!$E$65:$E$69,K$4)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K$4,ﾜｰｸｼｰﾄ1!$W$49:$X$53,2,FALSE),FALSE),VLOOKUP($B29,ﾜｰｸｼｰﾄ1!$N$45:$S$71,VLOOKUP(K$4,ﾜｰｸｼｰﾄ1!$E$65:$F$69,2,FALSE),FALSE))))))</f>
        <v/>
      </c>
      <c r="L29" s="4" t="str">
        <f>IF(K$4="　","",IF($B29="","",IF($B29=ﾜｰｸｼｰﾄ1!$B$8,ﾜｰｸｼｰﾄ1!$D$1,IF($B29=ﾜｰｸｼｰﾄ1!$B$2,ﾜｰｸｼｰﾄ1!$D$1,IF(COUNTIF(ﾜｰｸｼｰﾄ1!$E$65:$E$69,K$4)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K$4,ﾜｰｸｼｰﾄ1!$W$49:$X$53,2,FALSE),FALSE),VLOOKUP($B29,ﾜｰｸｼｰﾄ1!$N$45:$S$71,VLOOKUP(K$4,ﾜｰｸｼｰﾄ1!$E$65:$F$69,2,FALSE),FALSE))))))</f>
        <v/>
      </c>
      <c r="M29" s="4" t="str">
        <f>IF(K$4="　","",IF($B29="","",IF($B29=ﾜｰｸｼｰﾄ1!$B$8,ﾜｰｸｼｰﾄ1!$D$1,IF($B29=ﾜｰｸｼｰﾄ1!$B$2,ﾜｰｸｼｰﾄ1!$D$1,IF(COUNTIF(ﾜｰｸｼｰﾄ1!$E$65:$E$69,K$4)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K$4,ﾜｰｸｼｰﾄ1!$W$49:$X$53,2,FALSE),FALSE),VLOOKUP($B29,ﾜｰｸｼｰﾄ1!$N$45:$S$71,VLOOKUP(K$4,ﾜｰｸｼｰﾄ1!$E$65:$F$69,2,FALSE),FALSE))))))</f>
        <v/>
      </c>
      <c r="N29" s="4" t="str">
        <f>IF(N$4="　","",IF($B29="","",IF($B29=ﾜｰｸｼｰﾄ1!$B$8,ﾜｰｸｼｰﾄ1!$D$1,IF($B29=ﾜｰｸｼｰﾄ1!$B$2,ﾜｰｸｼｰﾄ1!$D$1,IF(COUNTIF(ﾜｰｸｼｰﾄ1!$E$65:$E$69,N$4)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N$4,ﾜｰｸｼｰﾄ1!$W$49:$X$53,2,FALSE),FALSE),VLOOKUP($B29,ﾜｰｸｼｰﾄ1!$N$45:$S$71,VLOOKUP(N$4,ﾜｰｸｼｰﾄ1!$E$65:$F$69,2,FALSE),FALSE))))))</f>
        <v/>
      </c>
      <c r="O29" s="4" t="str">
        <f>IF(N$4="　","",IF($B29="","",IF($B29=ﾜｰｸｼｰﾄ1!$B$8,ﾜｰｸｼｰﾄ1!$D$1,IF($B29=ﾜｰｸｼｰﾄ1!$B$2,ﾜｰｸｼｰﾄ1!$D$1,IF(COUNTIF(ﾜｰｸｼｰﾄ1!$E$65:$E$69,N$4)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N$4,ﾜｰｸｼｰﾄ1!$W$49:$X$53,2,FALSE),FALSE),VLOOKUP($B29,ﾜｰｸｼｰﾄ1!$N$45:$S$71,VLOOKUP(N$4,ﾜｰｸｼｰﾄ1!$E$65:$F$69,2,FALSE),FALSE))))))</f>
        <v/>
      </c>
      <c r="P29" s="4" t="str">
        <f>IF(N$4="　","",IF($B29="","",IF($B29=ﾜｰｸｼｰﾄ1!$B$8,ﾜｰｸｼｰﾄ1!$D$1,IF($B29=ﾜｰｸｼｰﾄ1!$B$2,ﾜｰｸｼｰﾄ1!$D$1,IF(COUNTIF(ﾜｰｸｼｰﾄ1!$E$65:$E$69,N$4)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N$4,ﾜｰｸｼｰﾄ1!$W$49:$X$53,2,FALSE),FALSE),VLOOKUP($B29,ﾜｰｸｼｰﾄ1!$N$45:$S$71,VLOOKUP(N$4,ﾜｰｸｼｰﾄ1!$E$65:$F$69,2,FALSE),FALSE))))))</f>
        <v/>
      </c>
      <c r="Q29" s="4" t="str">
        <f>IF(Q$4="　","",IF($B29="","",IF($B29=ﾜｰｸｼｰﾄ1!$B$8,ﾜｰｸｼｰﾄ1!$D$1,IF($B29=ﾜｰｸｼｰﾄ1!$B$2,ﾜｰｸｼｰﾄ1!$D$1,IF(COUNTIF(ﾜｰｸｼｰﾄ1!$E$65:$E$69,Q$4)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Q$4,ﾜｰｸｼｰﾄ1!$W$49:$X$53,2,FALSE),FALSE),VLOOKUP($B29,ﾜｰｸｼｰﾄ1!$N$45:$S$71,VLOOKUP(Q$4,ﾜｰｸｼｰﾄ1!$E$65:$F$69,2,FALSE),FALSE))))))</f>
        <v/>
      </c>
      <c r="R29" s="4" t="str">
        <f>IF(Q$4="　","",IF($B29="","",IF($B29=ﾜｰｸｼｰﾄ1!$B$8,ﾜｰｸｼｰﾄ1!$D$1,IF($B29=ﾜｰｸｼｰﾄ1!$B$2,ﾜｰｸｼｰﾄ1!$D$1,IF(COUNTIF(ﾜｰｸｼｰﾄ1!$E$65:$E$69,Q$4)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Q$4,ﾜｰｸｼｰﾄ1!$W$49:$X$53,2,FALSE),FALSE),VLOOKUP($B29,ﾜｰｸｼｰﾄ1!$N$45:$S$71,VLOOKUP(Q$4,ﾜｰｸｼｰﾄ1!$E$65:$F$69,2,FALSE),FALSE))))))</f>
        <v/>
      </c>
      <c r="S29" s="4" t="str">
        <f>IF(Q$4="　","",IF($B29="","",IF($B29=ﾜｰｸｼｰﾄ1!$B$8,ﾜｰｸｼｰﾄ1!$D$1,IF($B29=ﾜｰｸｼｰﾄ1!$B$2,ﾜｰｸｼｰﾄ1!$D$1,IF(COUNTIF(ﾜｰｸｼｰﾄ1!$E$65:$E$69,Q$4)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Q$4,ﾜｰｸｼｰﾄ1!$W$49:$X$53,2,FALSE),FALSE),VLOOKUP($B29,ﾜｰｸｼｰﾄ1!$N$45:$S$71,VLOOKUP(Q$4,ﾜｰｸｼｰﾄ1!$E$65:$F$69,2,FALSE),FALSE))))))</f>
        <v/>
      </c>
      <c r="T29" s="4" t="str">
        <f>IF(T$4="　","",IF($B29="","",IF($B29=ﾜｰｸｼｰﾄ1!$B$8,ﾜｰｸｼｰﾄ1!$D$1,IF($B29=ﾜｰｸｼｰﾄ1!$B$2,ﾜｰｸｼｰﾄ1!$D$1,IF(COUNTIF(ﾜｰｸｼｰﾄ1!$E$65:$E$69,T$4)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T$4,ﾜｰｸｼｰﾄ1!$W$49:$X$53,2,FALSE),FALSE),VLOOKUP($B29,ﾜｰｸｼｰﾄ1!$N$45:$S$71,VLOOKUP(T$4,ﾜｰｸｼｰﾄ1!$E$65:$F$69,2,FALSE),FALSE))))))</f>
        <v/>
      </c>
      <c r="U29" s="4" t="str">
        <f>IF(T$4="　","",IF($B29="","",IF($B29=ﾜｰｸｼｰﾄ1!$B$8,ﾜｰｸｼｰﾄ1!$D$1,IF($B29=ﾜｰｸｼｰﾄ1!$B$2,ﾜｰｸｼｰﾄ1!$D$1,IF(COUNTIF(ﾜｰｸｼｰﾄ1!$E$65:$E$69,T$4)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T$4,ﾜｰｸｼｰﾄ1!$W$49:$X$53,2,FALSE),FALSE),VLOOKUP($B29,ﾜｰｸｼｰﾄ1!$N$45:$S$71,VLOOKUP(T$4,ﾜｰｸｼｰﾄ1!$E$65:$F$69,2,FALSE),FALSE))))))</f>
        <v/>
      </c>
      <c r="V29" s="4" t="str">
        <f>IF(T$4="　","",IF($B29="","",IF($B29=ﾜｰｸｼｰﾄ1!$B$8,ﾜｰｸｼｰﾄ1!$D$1,IF($B29=ﾜｰｸｼｰﾄ1!$B$2,ﾜｰｸｼｰﾄ1!$D$1,IF(COUNTIF(ﾜｰｸｼｰﾄ1!$E$65:$E$69,T$4)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T$4,ﾜｰｸｼｰﾄ1!$W$49:$X$53,2,FALSE),FALSE),VLOOKUP($B29,ﾜｰｸｼｰﾄ1!$N$45:$S$71,VLOOKUP(T$4,ﾜｰｸｼｰﾄ1!$E$65:$F$69,2,FALSE),FALSE))))))</f>
        <v/>
      </c>
      <c r="W29" s="4" t="str">
        <f>IF(W$4="　","",IF($B29="","",IF($B29=ﾜｰｸｼｰﾄ1!$B$8,ﾜｰｸｼｰﾄ1!$D$1,IF($B29=ﾜｰｸｼｰﾄ1!$B$2,ﾜｰｸｼｰﾄ1!$D$1,IF(COUNTIF(ﾜｰｸｼｰﾄ1!$E$65:$E$69,W$4)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W$4,ﾜｰｸｼｰﾄ1!$W$49:$X$53,2,FALSE),FALSE),VLOOKUP($B29,ﾜｰｸｼｰﾄ1!$N$45:$S$71,VLOOKUP(W$4,ﾜｰｸｼｰﾄ1!$E$65:$F$69,2,FALSE),FALSE))))))</f>
        <v/>
      </c>
      <c r="X29" s="4" t="str">
        <f>IF(W$4="　","",IF($B29="","",IF($B29=ﾜｰｸｼｰﾄ1!$B$8,ﾜｰｸｼｰﾄ1!$D$1,IF($B29=ﾜｰｸｼｰﾄ1!$B$2,ﾜｰｸｼｰﾄ1!$D$1,IF(COUNTIF(ﾜｰｸｼｰﾄ1!$E$65:$E$69,W$4)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W$4,ﾜｰｸｼｰﾄ1!$W$49:$X$53,2,FALSE),FALSE),VLOOKUP($B29,ﾜｰｸｼｰﾄ1!$N$45:$S$71,VLOOKUP(W$4,ﾜｰｸｼｰﾄ1!$E$65:$F$69,2,FALSE),FALSE))))))</f>
        <v/>
      </c>
      <c r="Y29" s="4" t="str">
        <f>IF(W$4="　","",IF($B29="","",IF($B29=ﾜｰｸｼｰﾄ1!$B$8,ﾜｰｸｼｰﾄ1!$D$1,IF($B29=ﾜｰｸｼｰﾄ1!$B$2,ﾜｰｸｼｰﾄ1!$D$1,IF(COUNTIF(ﾜｰｸｼｰﾄ1!$E$65:$E$69,W$4)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W$4,ﾜｰｸｼｰﾄ1!$W$49:$X$53,2,FALSE),FALSE),VLOOKUP($B29,ﾜｰｸｼｰﾄ1!$N$45:$S$71,VLOOKUP(W$4,ﾜｰｸｼｰﾄ1!$E$65:$F$69,2,FALSE),FALSE))))))</f>
        <v/>
      </c>
      <c r="Z29" s="4" t="str">
        <f>IF(Z$4="　","",IF($B29="","",IF($B29=ﾜｰｸｼｰﾄ1!$B$8,ﾜｰｸｼｰﾄ1!$D$1,IF($B29=ﾜｰｸｼｰﾄ1!$B$2,ﾜｰｸｼｰﾄ1!$D$1,IF(COUNTIF(ﾜｰｸｼｰﾄ1!$E$65:$E$69,Z$4)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Z$4,ﾜｰｸｼｰﾄ1!$W$49:$X$53,2,FALSE),FALSE),VLOOKUP($B29,ﾜｰｸｼｰﾄ1!$N$45:$S$71,VLOOKUP(Z$4,ﾜｰｸｼｰﾄ1!$E$65:$F$69,2,FALSE),FALSE))))))</f>
        <v/>
      </c>
      <c r="AA29" s="4" t="str">
        <f>IF(Z$4="　","",IF($B29="","",IF($B29=ﾜｰｸｼｰﾄ1!$B$8,ﾜｰｸｼｰﾄ1!$D$1,IF($B29=ﾜｰｸｼｰﾄ1!$B$2,ﾜｰｸｼｰﾄ1!$D$1,IF(COUNTIF(ﾜｰｸｼｰﾄ1!$E$65:$E$69,Z$4)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Z$4,ﾜｰｸｼｰﾄ1!$W$49:$X$53,2,FALSE),FALSE),VLOOKUP($B29,ﾜｰｸｼｰﾄ1!$N$45:$S$71,VLOOKUP(Z$4,ﾜｰｸｼｰﾄ1!$E$65:$F$69,2,FALSE),FALSE))))))</f>
        <v/>
      </c>
      <c r="AB29" s="4" t="str">
        <f>IF(Z$4="　","",IF($B29="","",IF($B29=ﾜｰｸｼｰﾄ1!$B$8,ﾜｰｸｼｰﾄ1!$D$1,IF($B29=ﾜｰｸｼｰﾄ1!$B$2,ﾜｰｸｼｰﾄ1!$D$1,IF(COUNTIF(ﾜｰｸｼｰﾄ1!$E$65:$E$69,Z$4)=0,VLOOKUP(CONCATENATE(VLOOKUP(IF(ISERROR(VLOOKUP($B29,ﾜｰｸｼｰﾄ1!$I$55:$J$68,2,FALSE))=TRUE,$B29,VLOOKUP($B29,ﾜｰｸｼｰﾄ1!$I$55:$J$68,2,FALSE)),ﾜｰｸｼｰﾄ1!$E$72:$G$88,2,FALSE),VLOOKUP(IF(ISERROR(VLOOKUP($B29,ﾜｰｸｼｰﾄ1!$I$55:$J$68,2,FALSE))=TRUE,$B29,VLOOKUP($B29,ﾜｰｸｼｰﾄ1!$I$55:$J$68,2,FALSE)),ﾜｰｸｼｰﾄ1!$E$72:$G$88,3,FALSE)),ﾜｰｸｼｰﾄ1!$V$25:$AA$40,VLOOKUP(Z$4,ﾜｰｸｼｰﾄ1!$W$49:$X$53,2,FALSE),FALSE),VLOOKUP($B29,ﾜｰｸｼｰﾄ1!$N$45:$S$71,VLOOKUP(Z$4,ﾜｰｸｼｰﾄ1!$E$65:$F$69,2,FALSE),FALSE))))))</f>
        <v/>
      </c>
      <c r="AC29" s="4" t="str">
        <f>IF($B29="","",IF($B29=ﾜｰｸｼｰﾄ1!$B$2,ﾜｰｸｼｰﾄ1!$D$1,IF($B29=ﾜｰｸｼｰﾄ1!$B$8,ﾜｰｸｼｰﾄ1!$D$1,ﾜｰｸｼｰﾄ1!$D$2)))</f>
        <v/>
      </c>
      <c r="AD29" s="4" t="str">
        <f>IF($B29="","",IF($B29=ﾜｰｸｼｰﾄ1!$B$2,ﾜｰｸｼｰﾄ1!$D$1,IF($B29=ﾜｰｸｼｰﾄ1!$B$8,ﾜｰｸｼｰﾄ1!$D$1,ﾜｰｸｼｰﾄ1!$D$2)))</f>
        <v/>
      </c>
    </row>
    <row r="30" spans="1:30" x14ac:dyDescent="0.55000000000000004">
      <c r="A30" s="1">
        <v>22</v>
      </c>
      <c r="B30" s="77" t="str">
        <f>IF(A30&gt;ﾜｰｸｼｰﾄ1!$D$7,"",VLOOKUP(A30,ﾜｰｸｼｰﾄ1!$D$8:$M$34,ﾜｰｸｼｰﾄ1!$N$24+1,FALSE))</f>
        <v/>
      </c>
      <c r="C30" s="4" t="str">
        <f>IF($B30="","",IF($B30=ﾜｰｸｼｰﾄ1!$B$2,ﾜｰｸｼｰﾄ1!$D$1,IF($B30=ﾜｰｸｼｰﾄ1!$B$8,ﾜｰｸｼｰﾄ1!$D$1,ﾜｰｸｼｰﾄ1!$D$2)))</f>
        <v/>
      </c>
      <c r="D30" s="4" t="str">
        <f>IF($B30="","",IF($B30=ﾜｰｸｼｰﾄ1!$B$2,ﾜｰｸｼｰﾄ1!$D$1,IF($B30=ﾜｰｸｼｰﾄ1!$B$8,ﾜｰｸｼｰﾄ1!$D$1,ﾜｰｸｼｰﾄ1!$D$2)))</f>
        <v/>
      </c>
      <c r="E30" s="4" t="str">
        <f>IF($B30="","",IF($B30=ﾜｰｸｼｰﾄ1!$B$2,ﾜｰｸｼｰﾄ1!$D$2,IF($B30=ﾜｰｸｼｰﾄ1!$B$8,ﾜｰｸｼｰﾄ1!$D$2,ﾜｰｸｼｰﾄ1!$D$1)))</f>
        <v/>
      </c>
      <c r="F30" s="4" t="str">
        <f>IF($B30="","",IF($B30=ﾜｰｸｼｰﾄ1!$B$2,ﾜｰｸｼｰﾄ1!$D$1,IF($B30=ﾜｰｸｼｰﾄ1!$B$8,ﾜｰｸｼｰﾄ1!$D$1,ﾜｰｸｼｰﾄ1!$D$2)))</f>
        <v/>
      </c>
      <c r="G30" s="4" t="str">
        <f>IF($B30="","",IF($B30=ﾜｰｸｼｰﾄ1!$B$2,ﾜｰｸｼｰﾄ1!$D$1,IF($B30=ﾜｰｸｼｰﾄ1!$B$8,ﾜｰｸｼｰﾄ1!$D$1,ﾜｰｸｼｰﾄ1!$D$2)))</f>
        <v/>
      </c>
      <c r="H30" s="4" t="str">
        <f>IF(H$4="　","",IF($B30="","",IF($B30=ﾜｰｸｼｰﾄ1!$B$8,ﾜｰｸｼｰﾄ1!$D$1,IF($B30=ﾜｰｸｼｰﾄ1!$B$2,ﾜｰｸｼｰﾄ1!$D$1,IF(COUNTIF(ﾜｰｸｼｰﾄ1!$E$65:$E$69,H$4)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H$4,ﾜｰｸｼｰﾄ1!$W$49:$X$53,2,FALSE),FALSE),VLOOKUP($B30,ﾜｰｸｼｰﾄ1!$N$45:$S$71,VLOOKUP(H$4,ﾜｰｸｼｰﾄ1!$E$65:$F$69,2,FALSE),FALSE))))))</f>
        <v/>
      </c>
      <c r="I30" s="4" t="str">
        <f>IF(H$4="　","",IF($B30="","",IF($B30=ﾜｰｸｼｰﾄ1!$B$8,ﾜｰｸｼｰﾄ1!$D$1,IF($B30=ﾜｰｸｼｰﾄ1!$B$2,ﾜｰｸｼｰﾄ1!$D$1,IF(COUNTIF(ﾜｰｸｼｰﾄ1!$E$65:$E$69,H$4)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H$4,ﾜｰｸｼｰﾄ1!$W$49:$X$53,2,FALSE),FALSE),VLOOKUP($B30,ﾜｰｸｼｰﾄ1!$N$45:$S$71,VLOOKUP(H$4,ﾜｰｸｼｰﾄ1!$E$65:$F$69,2,FALSE),FALSE))))))</f>
        <v/>
      </c>
      <c r="J30" s="4" t="str">
        <f>IF(H$4="　","",IF($B30="","",IF($B30=ﾜｰｸｼｰﾄ1!$B$8,ﾜｰｸｼｰﾄ1!$D$1,IF($B30=ﾜｰｸｼｰﾄ1!$B$2,ﾜｰｸｼｰﾄ1!$D$1,IF(COUNTIF(ﾜｰｸｼｰﾄ1!$E$65:$E$69,H$4)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H$4,ﾜｰｸｼｰﾄ1!$W$49:$X$53,2,FALSE),FALSE),VLOOKUP($B30,ﾜｰｸｼｰﾄ1!$N$45:$S$71,VLOOKUP(H$4,ﾜｰｸｼｰﾄ1!$E$65:$F$69,2,FALSE),FALSE))))))</f>
        <v/>
      </c>
      <c r="K30" s="4" t="str">
        <f>IF(K$4="　","",IF($B30="","",IF($B30=ﾜｰｸｼｰﾄ1!$B$8,ﾜｰｸｼｰﾄ1!$D$1,IF($B30=ﾜｰｸｼｰﾄ1!$B$2,ﾜｰｸｼｰﾄ1!$D$1,IF(COUNTIF(ﾜｰｸｼｰﾄ1!$E$65:$E$69,K$4)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K$4,ﾜｰｸｼｰﾄ1!$W$49:$X$53,2,FALSE),FALSE),VLOOKUP($B30,ﾜｰｸｼｰﾄ1!$N$45:$S$71,VLOOKUP(K$4,ﾜｰｸｼｰﾄ1!$E$65:$F$69,2,FALSE),FALSE))))))</f>
        <v/>
      </c>
      <c r="L30" s="4" t="str">
        <f>IF(K$4="　","",IF($B30="","",IF($B30=ﾜｰｸｼｰﾄ1!$B$8,ﾜｰｸｼｰﾄ1!$D$1,IF($B30=ﾜｰｸｼｰﾄ1!$B$2,ﾜｰｸｼｰﾄ1!$D$1,IF(COUNTIF(ﾜｰｸｼｰﾄ1!$E$65:$E$69,K$4)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K$4,ﾜｰｸｼｰﾄ1!$W$49:$X$53,2,FALSE),FALSE),VLOOKUP($B30,ﾜｰｸｼｰﾄ1!$N$45:$S$71,VLOOKUP(K$4,ﾜｰｸｼｰﾄ1!$E$65:$F$69,2,FALSE),FALSE))))))</f>
        <v/>
      </c>
      <c r="M30" s="4" t="str">
        <f>IF(K$4="　","",IF($B30="","",IF($B30=ﾜｰｸｼｰﾄ1!$B$8,ﾜｰｸｼｰﾄ1!$D$1,IF($B30=ﾜｰｸｼｰﾄ1!$B$2,ﾜｰｸｼｰﾄ1!$D$1,IF(COUNTIF(ﾜｰｸｼｰﾄ1!$E$65:$E$69,K$4)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K$4,ﾜｰｸｼｰﾄ1!$W$49:$X$53,2,FALSE),FALSE),VLOOKUP($B30,ﾜｰｸｼｰﾄ1!$N$45:$S$71,VLOOKUP(K$4,ﾜｰｸｼｰﾄ1!$E$65:$F$69,2,FALSE),FALSE))))))</f>
        <v/>
      </c>
      <c r="N30" s="4" t="str">
        <f>IF(N$4="　","",IF($B30="","",IF($B30=ﾜｰｸｼｰﾄ1!$B$8,ﾜｰｸｼｰﾄ1!$D$1,IF($B30=ﾜｰｸｼｰﾄ1!$B$2,ﾜｰｸｼｰﾄ1!$D$1,IF(COUNTIF(ﾜｰｸｼｰﾄ1!$E$65:$E$69,N$4)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N$4,ﾜｰｸｼｰﾄ1!$W$49:$X$53,2,FALSE),FALSE),VLOOKUP($B30,ﾜｰｸｼｰﾄ1!$N$45:$S$71,VLOOKUP(N$4,ﾜｰｸｼｰﾄ1!$E$65:$F$69,2,FALSE),FALSE))))))</f>
        <v/>
      </c>
      <c r="O30" s="4" t="str">
        <f>IF(N$4="　","",IF($B30="","",IF($B30=ﾜｰｸｼｰﾄ1!$B$8,ﾜｰｸｼｰﾄ1!$D$1,IF($B30=ﾜｰｸｼｰﾄ1!$B$2,ﾜｰｸｼｰﾄ1!$D$1,IF(COUNTIF(ﾜｰｸｼｰﾄ1!$E$65:$E$69,N$4)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N$4,ﾜｰｸｼｰﾄ1!$W$49:$X$53,2,FALSE),FALSE),VLOOKUP($B30,ﾜｰｸｼｰﾄ1!$N$45:$S$71,VLOOKUP(N$4,ﾜｰｸｼｰﾄ1!$E$65:$F$69,2,FALSE),FALSE))))))</f>
        <v/>
      </c>
      <c r="P30" s="4" t="str">
        <f>IF(N$4="　","",IF($B30="","",IF($B30=ﾜｰｸｼｰﾄ1!$B$8,ﾜｰｸｼｰﾄ1!$D$1,IF($B30=ﾜｰｸｼｰﾄ1!$B$2,ﾜｰｸｼｰﾄ1!$D$1,IF(COUNTIF(ﾜｰｸｼｰﾄ1!$E$65:$E$69,N$4)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N$4,ﾜｰｸｼｰﾄ1!$W$49:$X$53,2,FALSE),FALSE),VLOOKUP($B30,ﾜｰｸｼｰﾄ1!$N$45:$S$71,VLOOKUP(N$4,ﾜｰｸｼｰﾄ1!$E$65:$F$69,2,FALSE),FALSE))))))</f>
        <v/>
      </c>
      <c r="Q30" s="4" t="str">
        <f>IF(Q$4="　","",IF($B30="","",IF($B30=ﾜｰｸｼｰﾄ1!$B$8,ﾜｰｸｼｰﾄ1!$D$1,IF($B30=ﾜｰｸｼｰﾄ1!$B$2,ﾜｰｸｼｰﾄ1!$D$1,IF(COUNTIF(ﾜｰｸｼｰﾄ1!$E$65:$E$69,Q$4)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Q$4,ﾜｰｸｼｰﾄ1!$W$49:$X$53,2,FALSE),FALSE),VLOOKUP($B30,ﾜｰｸｼｰﾄ1!$N$45:$S$71,VLOOKUP(Q$4,ﾜｰｸｼｰﾄ1!$E$65:$F$69,2,FALSE),FALSE))))))</f>
        <v/>
      </c>
      <c r="R30" s="4" t="str">
        <f>IF(Q$4="　","",IF($B30="","",IF($B30=ﾜｰｸｼｰﾄ1!$B$8,ﾜｰｸｼｰﾄ1!$D$1,IF($B30=ﾜｰｸｼｰﾄ1!$B$2,ﾜｰｸｼｰﾄ1!$D$1,IF(COUNTIF(ﾜｰｸｼｰﾄ1!$E$65:$E$69,Q$4)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Q$4,ﾜｰｸｼｰﾄ1!$W$49:$X$53,2,FALSE),FALSE),VLOOKUP($B30,ﾜｰｸｼｰﾄ1!$N$45:$S$71,VLOOKUP(Q$4,ﾜｰｸｼｰﾄ1!$E$65:$F$69,2,FALSE),FALSE))))))</f>
        <v/>
      </c>
      <c r="S30" s="4" t="str">
        <f>IF(Q$4="　","",IF($B30="","",IF($B30=ﾜｰｸｼｰﾄ1!$B$8,ﾜｰｸｼｰﾄ1!$D$1,IF($B30=ﾜｰｸｼｰﾄ1!$B$2,ﾜｰｸｼｰﾄ1!$D$1,IF(COUNTIF(ﾜｰｸｼｰﾄ1!$E$65:$E$69,Q$4)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Q$4,ﾜｰｸｼｰﾄ1!$W$49:$X$53,2,FALSE),FALSE),VLOOKUP($B30,ﾜｰｸｼｰﾄ1!$N$45:$S$71,VLOOKUP(Q$4,ﾜｰｸｼｰﾄ1!$E$65:$F$69,2,FALSE),FALSE))))))</f>
        <v/>
      </c>
      <c r="T30" s="4" t="str">
        <f>IF(T$4="　","",IF($B30="","",IF($B30=ﾜｰｸｼｰﾄ1!$B$8,ﾜｰｸｼｰﾄ1!$D$1,IF($B30=ﾜｰｸｼｰﾄ1!$B$2,ﾜｰｸｼｰﾄ1!$D$1,IF(COUNTIF(ﾜｰｸｼｰﾄ1!$E$65:$E$69,T$4)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T$4,ﾜｰｸｼｰﾄ1!$W$49:$X$53,2,FALSE),FALSE),VLOOKUP($B30,ﾜｰｸｼｰﾄ1!$N$45:$S$71,VLOOKUP(T$4,ﾜｰｸｼｰﾄ1!$E$65:$F$69,2,FALSE),FALSE))))))</f>
        <v/>
      </c>
      <c r="U30" s="4" t="str">
        <f>IF(T$4="　","",IF($B30="","",IF($B30=ﾜｰｸｼｰﾄ1!$B$8,ﾜｰｸｼｰﾄ1!$D$1,IF($B30=ﾜｰｸｼｰﾄ1!$B$2,ﾜｰｸｼｰﾄ1!$D$1,IF(COUNTIF(ﾜｰｸｼｰﾄ1!$E$65:$E$69,T$4)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T$4,ﾜｰｸｼｰﾄ1!$W$49:$X$53,2,FALSE),FALSE),VLOOKUP($B30,ﾜｰｸｼｰﾄ1!$N$45:$S$71,VLOOKUP(T$4,ﾜｰｸｼｰﾄ1!$E$65:$F$69,2,FALSE),FALSE))))))</f>
        <v/>
      </c>
      <c r="V30" s="4" t="str">
        <f>IF(T$4="　","",IF($B30="","",IF($B30=ﾜｰｸｼｰﾄ1!$B$8,ﾜｰｸｼｰﾄ1!$D$1,IF($B30=ﾜｰｸｼｰﾄ1!$B$2,ﾜｰｸｼｰﾄ1!$D$1,IF(COUNTIF(ﾜｰｸｼｰﾄ1!$E$65:$E$69,T$4)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T$4,ﾜｰｸｼｰﾄ1!$W$49:$X$53,2,FALSE),FALSE),VLOOKUP($B30,ﾜｰｸｼｰﾄ1!$N$45:$S$71,VLOOKUP(T$4,ﾜｰｸｼｰﾄ1!$E$65:$F$69,2,FALSE),FALSE))))))</f>
        <v/>
      </c>
      <c r="W30" s="4" t="str">
        <f>IF(W$4="　","",IF($B30="","",IF($B30=ﾜｰｸｼｰﾄ1!$B$8,ﾜｰｸｼｰﾄ1!$D$1,IF($B30=ﾜｰｸｼｰﾄ1!$B$2,ﾜｰｸｼｰﾄ1!$D$1,IF(COUNTIF(ﾜｰｸｼｰﾄ1!$E$65:$E$69,W$4)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W$4,ﾜｰｸｼｰﾄ1!$W$49:$X$53,2,FALSE),FALSE),VLOOKUP($B30,ﾜｰｸｼｰﾄ1!$N$45:$S$71,VLOOKUP(W$4,ﾜｰｸｼｰﾄ1!$E$65:$F$69,2,FALSE),FALSE))))))</f>
        <v/>
      </c>
      <c r="X30" s="4" t="str">
        <f>IF(W$4="　","",IF($B30="","",IF($B30=ﾜｰｸｼｰﾄ1!$B$8,ﾜｰｸｼｰﾄ1!$D$1,IF($B30=ﾜｰｸｼｰﾄ1!$B$2,ﾜｰｸｼｰﾄ1!$D$1,IF(COUNTIF(ﾜｰｸｼｰﾄ1!$E$65:$E$69,W$4)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W$4,ﾜｰｸｼｰﾄ1!$W$49:$X$53,2,FALSE),FALSE),VLOOKUP($B30,ﾜｰｸｼｰﾄ1!$N$45:$S$71,VLOOKUP(W$4,ﾜｰｸｼｰﾄ1!$E$65:$F$69,2,FALSE),FALSE))))))</f>
        <v/>
      </c>
      <c r="Y30" s="4" t="str">
        <f>IF(W$4="　","",IF($B30="","",IF($B30=ﾜｰｸｼｰﾄ1!$B$8,ﾜｰｸｼｰﾄ1!$D$1,IF($B30=ﾜｰｸｼｰﾄ1!$B$2,ﾜｰｸｼｰﾄ1!$D$1,IF(COUNTIF(ﾜｰｸｼｰﾄ1!$E$65:$E$69,W$4)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W$4,ﾜｰｸｼｰﾄ1!$W$49:$X$53,2,FALSE),FALSE),VLOOKUP($B30,ﾜｰｸｼｰﾄ1!$N$45:$S$71,VLOOKUP(W$4,ﾜｰｸｼｰﾄ1!$E$65:$F$69,2,FALSE),FALSE))))))</f>
        <v/>
      </c>
      <c r="Z30" s="4" t="str">
        <f>IF(Z$4="　","",IF($B30="","",IF($B30=ﾜｰｸｼｰﾄ1!$B$8,ﾜｰｸｼｰﾄ1!$D$1,IF($B30=ﾜｰｸｼｰﾄ1!$B$2,ﾜｰｸｼｰﾄ1!$D$1,IF(COUNTIF(ﾜｰｸｼｰﾄ1!$E$65:$E$69,Z$4)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Z$4,ﾜｰｸｼｰﾄ1!$W$49:$X$53,2,FALSE),FALSE),VLOOKUP($B30,ﾜｰｸｼｰﾄ1!$N$45:$S$71,VLOOKUP(Z$4,ﾜｰｸｼｰﾄ1!$E$65:$F$69,2,FALSE),FALSE))))))</f>
        <v/>
      </c>
      <c r="AA30" s="4" t="str">
        <f>IF(Z$4="　","",IF($B30="","",IF($B30=ﾜｰｸｼｰﾄ1!$B$8,ﾜｰｸｼｰﾄ1!$D$1,IF($B30=ﾜｰｸｼｰﾄ1!$B$2,ﾜｰｸｼｰﾄ1!$D$1,IF(COUNTIF(ﾜｰｸｼｰﾄ1!$E$65:$E$69,Z$4)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Z$4,ﾜｰｸｼｰﾄ1!$W$49:$X$53,2,FALSE),FALSE),VLOOKUP($B30,ﾜｰｸｼｰﾄ1!$N$45:$S$71,VLOOKUP(Z$4,ﾜｰｸｼｰﾄ1!$E$65:$F$69,2,FALSE),FALSE))))))</f>
        <v/>
      </c>
      <c r="AB30" s="4" t="str">
        <f>IF(Z$4="　","",IF($B30="","",IF($B30=ﾜｰｸｼｰﾄ1!$B$8,ﾜｰｸｼｰﾄ1!$D$1,IF($B30=ﾜｰｸｼｰﾄ1!$B$2,ﾜｰｸｼｰﾄ1!$D$1,IF(COUNTIF(ﾜｰｸｼｰﾄ1!$E$65:$E$69,Z$4)=0,VLOOKUP(CONCATENATE(VLOOKUP(IF(ISERROR(VLOOKUP($B30,ﾜｰｸｼｰﾄ1!$I$55:$J$68,2,FALSE))=TRUE,$B30,VLOOKUP($B30,ﾜｰｸｼｰﾄ1!$I$55:$J$68,2,FALSE)),ﾜｰｸｼｰﾄ1!$E$72:$G$88,2,FALSE),VLOOKUP(IF(ISERROR(VLOOKUP($B30,ﾜｰｸｼｰﾄ1!$I$55:$J$68,2,FALSE))=TRUE,$B30,VLOOKUP($B30,ﾜｰｸｼｰﾄ1!$I$55:$J$68,2,FALSE)),ﾜｰｸｼｰﾄ1!$E$72:$G$88,3,FALSE)),ﾜｰｸｼｰﾄ1!$V$25:$AA$40,VLOOKUP(Z$4,ﾜｰｸｼｰﾄ1!$W$49:$X$53,2,FALSE),FALSE),VLOOKUP($B30,ﾜｰｸｼｰﾄ1!$N$45:$S$71,VLOOKUP(Z$4,ﾜｰｸｼｰﾄ1!$E$65:$F$69,2,FALSE),FALSE))))))</f>
        <v/>
      </c>
      <c r="AC30" s="4" t="str">
        <f>IF($B30="","",IF($B30=ﾜｰｸｼｰﾄ1!$B$2,ﾜｰｸｼｰﾄ1!$D$1,IF($B30=ﾜｰｸｼｰﾄ1!$B$8,ﾜｰｸｼｰﾄ1!$D$1,ﾜｰｸｼｰﾄ1!$D$2)))</f>
        <v/>
      </c>
      <c r="AD30" s="4" t="str">
        <f>IF($B30="","",IF($B30=ﾜｰｸｼｰﾄ1!$B$2,ﾜｰｸｼｰﾄ1!$D$1,IF($B30=ﾜｰｸｼｰﾄ1!$B$8,ﾜｰｸｼｰﾄ1!$D$1,ﾜｰｸｼｰﾄ1!$D$2)))</f>
        <v/>
      </c>
    </row>
    <row r="31" spans="1:30" x14ac:dyDescent="0.55000000000000004">
      <c r="A31" s="1">
        <v>23</v>
      </c>
      <c r="B31" s="77" t="str">
        <f>IF(A31&gt;ﾜｰｸｼｰﾄ1!$D$7,"",VLOOKUP(A31,ﾜｰｸｼｰﾄ1!$D$8:$M$34,ﾜｰｸｼｰﾄ1!$N$24+1,FALSE))</f>
        <v/>
      </c>
      <c r="C31" s="4" t="str">
        <f>IF($B31="","",IF($B31=ﾜｰｸｼｰﾄ1!$B$2,ﾜｰｸｼｰﾄ1!$D$1,IF($B31=ﾜｰｸｼｰﾄ1!$B$8,ﾜｰｸｼｰﾄ1!$D$1,ﾜｰｸｼｰﾄ1!$D$2)))</f>
        <v/>
      </c>
      <c r="D31" s="4" t="str">
        <f>IF($B31="","",IF($B31=ﾜｰｸｼｰﾄ1!$B$2,ﾜｰｸｼｰﾄ1!$D$1,IF($B31=ﾜｰｸｼｰﾄ1!$B$8,ﾜｰｸｼｰﾄ1!$D$1,ﾜｰｸｼｰﾄ1!$D$2)))</f>
        <v/>
      </c>
      <c r="E31" s="4" t="str">
        <f>IF($B31="","",IF($B31=ﾜｰｸｼｰﾄ1!$B$2,ﾜｰｸｼｰﾄ1!$D$2,IF($B31=ﾜｰｸｼｰﾄ1!$B$8,ﾜｰｸｼｰﾄ1!$D$2,ﾜｰｸｼｰﾄ1!$D$1)))</f>
        <v/>
      </c>
      <c r="F31" s="4" t="str">
        <f>IF($B31="","",IF($B31=ﾜｰｸｼｰﾄ1!$B$2,ﾜｰｸｼｰﾄ1!$D$1,IF($B31=ﾜｰｸｼｰﾄ1!$B$8,ﾜｰｸｼｰﾄ1!$D$1,ﾜｰｸｼｰﾄ1!$D$2)))</f>
        <v/>
      </c>
      <c r="G31" s="4" t="str">
        <f>IF($B31="","",IF($B31=ﾜｰｸｼｰﾄ1!$B$2,ﾜｰｸｼｰﾄ1!$D$1,IF($B31=ﾜｰｸｼｰﾄ1!$B$8,ﾜｰｸｼｰﾄ1!$D$1,ﾜｰｸｼｰﾄ1!$D$2)))</f>
        <v/>
      </c>
      <c r="H31" s="4" t="str">
        <f>IF(H$4="　","",IF($B31="","",IF($B31=ﾜｰｸｼｰﾄ1!$B$8,ﾜｰｸｼｰﾄ1!$D$1,IF($B31=ﾜｰｸｼｰﾄ1!$B$2,ﾜｰｸｼｰﾄ1!$D$1,IF(COUNTIF(ﾜｰｸｼｰﾄ1!$E$65:$E$69,H$4)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H$4,ﾜｰｸｼｰﾄ1!$W$49:$X$53,2,FALSE),FALSE),VLOOKUP($B31,ﾜｰｸｼｰﾄ1!$N$45:$S$71,VLOOKUP(H$4,ﾜｰｸｼｰﾄ1!$E$65:$F$69,2,FALSE),FALSE))))))</f>
        <v/>
      </c>
      <c r="I31" s="4" t="str">
        <f>IF(H$4="　","",IF($B31="","",IF($B31=ﾜｰｸｼｰﾄ1!$B$8,ﾜｰｸｼｰﾄ1!$D$1,IF($B31=ﾜｰｸｼｰﾄ1!$B$2,ﾜｰｸｼｰﾄ1!$D$1,IF(COUNTIF(ﾜｰｸｼｰﾄ1!$E$65:$E$69,H$4)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H$4,ﾜｰｸｼｰﾄ1!$W$49:$X$53,2,FALSE),FALSE),VLOOKUP($B31,ﾜｰｸｼｰﾄ1!$N$45:$S$71,VLOOKUP(H$4,ﾜｰｸｼｰﾄ1!$E$65:$F$69,2,FALSE),FALSE))))))</f>
        <v/>
      </c>
      <c r="J31" s="4" t="str">
        <f>IF(H$4="　","",IF($B31="","",IF($B31=ﾜｰｸｼｰﾄ1!$B$8,ﾜｰｸｼｰﾄ1!$D$1,IF($B31=ﾜｰｸｼｰﾄ1!$B$2,ﾜｰｸｼｰﾄ1!$D$1,IF(COUNTIF(ﾜｰｸｼｰﾄ1!$E$65:$E$69,H$4)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H$4,ﾜｰｸｼｰﾄ1!$W$49:$X$53,2,FALSE),FALSE),VLOOKUP($B31,ﾜｰｸｼｰﾄ1!$N$45:$S$71,VLOOKUP(H$4,ﾜｰｸｼｰﾄ1!$E$65:$F$69,2,FALSE),FALSE))))))</f>
        <v/>
      </c>
      <c r="K31" s="4" t="str">
        <f>IF(K$4="　","",IF($B31="","",IF($B31=ﾜｰｸｼｰﾄ1!$B$8,ﾜｰｸｼｰﾄ1!$D$1,IF($B31=ﾜｰｸｼｰﾄ1!$B$2,ﾜｰｸｼｰﾄ1!$D$1,IF(COUNTIF(ﾜｰｸｼｰﾄ1!$E$65:$E$69,K$4)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K$4,ﾜｰｸｼｰﾄ1!$W$49:$X$53,2,FALSE),FALSE),VLOOKUP($B31,ﾜｰｸｼｰﾄ1!$N$45:$S$71,VLOOKUP(K$4,ﾜｰｸｼｰﾄ1!$E$65:$F$69,2,FALSE),FALSE))))))</f>
        <v/>
      </c>
      <c r="L31" s="4" t="str">
        <f>IF(K$4="　","",IF($B31="","",IF($B31=ﾜｰｸｼｰﾄ1!$B$8,ﾜｰｸｼｰﾄ1!$D$1,IF($B31=ﾜｰｸｼｰﾄ1!$B$2,ﾜｰｸｼｰﾄ1!$D$1,IF(COUNTIF(ﾜｰｸｼｰﾄ1!$E$65:$E$69,K$4)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K$4,ﾜｰｸｼｰﾄ1!$W$49:$X$53,2,FALSE),FALSE),VLOOKUP($B31,ﾜｰｸｼｰﾄ1!$N$45:$S$71,VLOOKUP(K$4,ﾜｰｸｼｰﾄ1!$E$65:$F$69,2,FALSE),FALSE))))))</f>
        <v/>
      </c>
      <c r="M31" s="4" t="str">
        <f>IF(K$4="　","",IF($B31="","",IF($B31=ﾜｰｸｼｰﾄ1!$B$8,ﾜｰｸｼｰﾄ1!$D$1,IF($B31=ﾜｰｸｼｰﾄ1!$B$2,ﾜｰｸｼｰﾄ1!$D$1,IF(COUNTIF(ﾜｰｸｼｰﾄ1!$E$65:$E$69,K$4)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K$4,ﾜｰｸｼｰﾄ1!$W$49:$X$53,2,FALSE),FALSE),VLOOKUP($B31,ﾜｰｸｼｰﾄ1!$N$45:$S$71,VLOOKUP(K$4,ﾜｰｸｼｰﾄ1!$E$65:$F$69,2,FALSE),FALSE))))))</f>
        <v/>
      </c>
      <c r="N31" s="4" t="str">
        <f>IF(N$4="　","",IF($B31="","",IF($B31=ﾜｰｸｼｰﾄ1!$B$8,ﾜｰｸｼｰﾄ1!$D$1,IF($B31=ﾜｰｸｼｰﾄ1!$B$2,ﾜｰｸｼｰﾄ1!$D$1,IF(COUNTIF(ﾜｰｸｼｰﾄ1!$E$65:$E$69,N$4)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N$4,ﾜｰｸｼｰﾄ1!$W$49:$X$53,2,FALSE),FALSE),VLOOKUP($B31,ﾜｰｸｼｰﾄ1!$N$45:$S$71,VLOOKUP(N$4,ﾜｰｸｼｰﾄ1!$E$65:$F$69,2,FALSE),FALSE))))))</f>
        <v/>
      </c>
      <c r="O31" s="4" t="str">
        <f>IF(N$4="　","",IF($B31="","",IF($B31=ﾜｰｸｼｰﾄ1!$B$8,ﾜｰｸｼｰﾄ1!$D$1,IF($B31=ﾜｰｸｼｰﾄ1!$B$2,ﾜｰｸｼｰﾄ1!$D$1,IF(COUNTIF(ﾜｰｸｼｰﾄ1!$E$65:$E$69,N$4)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N$4,ﾜｰｸｼｰﾄ1!$W$49:$X$53,2,FALSE),FALSE),VLOOKUP($B31,ﾜｰｸｼｰﾄ1!$N$45:$S$71,VLOOKUP(N$4,ﾜｰｸｼｰﾄ1!$E$65:$F$69,2,FALSE),FALSE))))))</f>
        <v/>
      </c>
      <c r="P31" s="4" t="str">
        <f>IF(N$4="　","",IF($B31="","",IF($B31=ﾜｰｸｼｰﾄ1!$B$8,ﾜｰｸｼｰﾄ1!$D$1,IF($B31=ﾜｰｸｼｰﾄ1!$B$2,ﾜｰｸｼｰﾄ1!$D$1,IF(COUNTIF(ﾜｰｸｼｰﾄ1!$E$65:$E$69,N$4)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N$4,ﾜｰｸｼｰﾄ1!$W$49:$X$53,2,FALSE),FALSE),VLOOKUP($B31,ﾜｰｸｼｰﾄ1!$N$45:$S$71,VLOOKUP(N$4,ﾜｰｸｼｰﾄ1!$E$65:$F$69,2,FALSE),FALSE))))))</f>
        <v/>
      </c>
      <c r="Q31" s="4" t="str">
        <f>IF(Q$4="　","",IF($B31="","",IF($B31=ﾜｰｸｼｰﾄ1!$B$8,ﾜｰｸｼｰﾄ1!$D$1,IF($B31=ﾜｰｸｼｰﾄ1!$B$2,ﾜｰｸｼｰﾄ1!$D$1,IF(COUNTIF(ﾜｰｸｼｰﾄ1!$E$65:$E$69,Q$4)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Q$4,ﾜｰｸｼｰﾄ1!$W$49:$X$53,2,FALSE),FALSE),VLOOKUP($B31,ﾜｰｸｼｰﾄ1!$N$45:$S$71,VLOOKUP(Q$4,ﾜｰｸｼｰﾄ1!$E$65:$F$69,2,FALSE),FALSE))))))</f>
        <v/>
      </c>
      <c r="R31" s="4" t="str">
        <f>IF(Q$4="　","",IF($B31="","",IF($B31=ﾜｰｸｼｰﾄ1!$B$8,ﾜｰｸｼｰﾄ1!$D$1,IF($B31=ﾜｰｸｼｰﾄ1!$B$2,ﾜｰｸｼｰﾄ1!$D$1,IF(COUNTIF(ﾜｰｸｼｰﾄ1!$E$65:$E$69,Q$4)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Q$4,ﾜｰｸｼｰﾄ1!$W$49:$X$53,2,FALSE),FALSE),VLOOKUP($B31,ﾜｰｸｼｰﾄ1!$N$45:$S$71,VLOOKUP(Q$4,ﾜｰｸｼｰﾄ1!$E$65:$F$69,2,FALSE),FALSE))))))</f>
        <v/>
      </c>
      <c r="S31" s="4" t="str">
        <f>IF(Q$4="　","",IF($B31="","",IF($B31=ﾜｰｸｼｰﾄ1!$B$8,ﾜｰｸｼｰﾄ1!$D$1,IF($B31=ﾜｰｸｼｰﾄ1!$B$2,ﾜｰｸｼｰﾄ1!$D$1,IF(COUNTIF(ﾜｰｸｼｰﾄ1!$E$65:$E$69,Q$4)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Q$4,ﾜｰｸｼｰﾄ1!$W$49:$X$53,2,FALSE),FALSE),VLOOKUP($B31,ﾜｰｸｼｰﾄ1!$N$45:$S$71,VLOOKUP(Q$4,ﾜｰｸｼｰﾄ1!$E$65:$F$69,2,FALSE),FALSE))))))</f>
        <v/>
      </c>
      <c r="T31" s="4" t="str">
        <f>IF(T$4="　","",IF($B31="","",IF($B31=ﾜｰｸｼｰﾄ1!$B$8,ﾜｰｸｼｰﾄ1!$D$1,IF($B31=ﾜｰｸｼｰﾄ1!$B$2,ﾜｰｸｼｰﾄ1!$D$1,IF(COUNTIF(ﾜｰｸｼｰﾄ1!$E$65:$E$69,T$4)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T$4,ﾜｰｸｼｰﾄ1!$W$49:$X$53,2,FALSE),FALSE),VLOOKUP($B31,ﾜｰｸｼｰﾄ1!$N$45:$S$71,VLOOKUP(T$4,ﾜｰｸｼｰﾄ1!$E$65:$F$69,2,FALSE),FALSE))))))</f>
        <v/>
      </c>
      <c r="U31" s="4" t="str">
        <f>IF(T$4="　","",IF($B31="","",IF($B31=ﾜｰｸｼｰﾄ1!$B$8,ﾜｰｸｼｰﾄ1!$D$1,IF($B31=ﾜｰｸｼｰﾄ1!$B$2,ﾜｰｸｼｰﾄ1!$D$1,IF(COUNTIF(ﾜｰｸｼｰﾄ1!$E$65:$E$69,T$4)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T$4,ﾜｰｸｼｰﾄ1!$W$49:$X$53,2,FALSE),FALSE),VLOOKUP($B31,ﾜｰｸｼｰﾄ1!$N$45:$S$71,VLOOKUP(T$4,ﾜｰｸｼｰﾄ1!$E$65:$F$69,2,FALSE),FALSE))))))</f>
        <v/>
      </c>
      <c r="V31" s="4" t="str">
        <f>IF(T$4="　","",IF($B31="","",IF($B31=ﾜｰｸｼｰﾄ1!$B$8,ﾜｰｸｼｰﾄ1!$D$1,IF($B31=ﾜｰｸｼｰﾄ1!$B$2,ﾜｰｸｼｰﾄ1!$D$1,IF(COUNTIF(ﾜｰｸｼｰﾄ1!$E$65:$E$69,T$4)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T$4,ﾜｰｸｼｰﾄ1!$W$49:$X$53,2,FALSE),FALSE),VLOOKUP($B31,ﾜｰｸｼｰﾄ1!$N$45:$S$71,VLOOKUP(T$4,ﾜｰｸｼｰﾄ1!$E$65:$F$69,2,FALSE),FALSE))))))</f>
        <v/>
      </c>
      <c r="W31" s="4" t="str">
        <f>IF(W$4="　","",IF($B31="","",IF($B31=ﾜｰｸｼｰﾄ1!$B$8,ﾜｰｸｼｰﾄ1!$D$1,IF($B31=ﾜｰｸｼｰﾄ1!$B$2,ﾜｰｸｼｰﾄ1!$D$1,IF(COUNTIF(ﾜｰｸｼｰﾄ1!$E$65:$E$69,W$4)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W$4,ﾜｰｸｼｰﾄ1!$W$49:$X$53,2,FALSE),FALSE),VLOOKUP($B31,ﾜｰｸｼｰﾄ1!$N$45:$S$71,VLOOKUP(W$4,ﾜｰｸｼｰﾄ1!$E$65:$F$69,2,FALSE),FALSE))))))</f>
        <v/>
      </c>
      <c r="X31" s="4" t="str">
        <f>IF(W$4="　","",IF($B31="","",IF($B31=ﾜｰｸｼｰﾄ1!$B$8,ﾜｰｸｼｰﾄ1!$D$1,IF($B31=ﾜｰｸｼｰﾄ1!$B$2,ﾜｰｸｼｰﾄ1!$D$1,IF(COUNTIF(ﾜｰｸｼｰﾄ1!$E$65:$E$69,W$4)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W$4,ﾜｰｸｼｰﾄ1!$W$49:$X$53,2,FALSE),FALSE),VLOOKUP($B31,ﾜｰｸｼｰﾄ1!$N$45:$S$71,VLOOKUP(W$4,ﾜｰｸｼｰﾄ1!$E$65:$F$69,2,FALSE),FALSE))))))</f>
        <v/>
      </c>
      <c r="Y31" s="4" t="str">
        <f>IF(W$4="　","",IF($B31="","",IF($B31=ﾜｰｸｼｰﾄ1!$B$8,ﾜｰｸｼｰﾄ1!$D$1,IF($B31=ﾜｰｸｼｰﾄ1!$B$2,ﾜｰｸｼｰﾄ1!$D$1,IF(COUNTIF(ﾜｰｸｼｰﾄ1!$E$65:$E$69,W$4)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W$4,ﾜｰｸｼｰﾄ1!$W$49:$X$53,2,FALSE),FALSE),VLOOKUP($B31,ﾜｰｸｼｰﾄ1!$N$45:$S$71,VLOOKUP(W$4,ﾜｰｸｼｰﾄ1!$E$65:$F$69,2,FALSE),FALSE))))))</f>
        <v/>
      </c>
      <c r="Z31" s="4" t="str">
        <f>IF(Z$4="　","",IF($B31="","",IF($B31=ﾜｰｸｼｰﾄ1!$B$8,ﾜｰｸｼｰﾄ1!$D$1,IF($B31=ﾜｰｸｼｰﾄ1!$B$2,ﾜｰｸｼｰﾄ1!$D$1,IF(COUNTIF(ﾜｰｸｼｰﾄ1!$E$65:$E$69,Z$4)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Z$4,ﾜｰｸｼｰﾄ1!$W$49:$X$53,2,FALSE),FALSE),VLOOKUP($B31,ﾜｰｸｼｰﾄ1!$N$45:$S$71,VLOOKUP(Z$4,ﾜｰｸｼｰﾄ1!$E$65:$F$69,2,FALSE),FALSE))))))</f>
        <v/>
      </c>
      <c r="AA31" s="4" t="str">
        <f>IF(Z$4="　","",IF($B31="","",IF($B31=ﾜｰｸｼｰﾄ1!$B$8,ﾜｰｸｼｰﾄ1!$D$1,IF($B31=ﾜｰｸｼｰﾄ1!$B$2,ﾜｰｸｼｰﾄ1!$D$1,IF(COUNTIF(ﾜｰｸｼｰﾄ1!$E$65:$E$69,Z$4)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Z$4,ﾜｰｸｼｰﾄ1!$W$49:$X$53,2,FALSE),FALSE),VLOOKUP($B31,ﾜｰｸｼｰﾄ1!$N$45:$S$71,VLOOKUP(Z$4,ﾜｰｸｼｰﾄ1!$E$65:$F$69,2,FALSE),FALSE))))))</f>
        <v/>
      </c>
      <c r="AB31" s="4" t="str">
        <f>IF(Z$4="　","",IF($B31="","",IF($B31=ﾜｰｸｼｰﾄ1!$B$8,ﾜｰｸｼｰﾄ1!$D$1,IF($B31=ﾜｰｸｼｰﾄ1!$B$2,ﾜｰｸｼｰﾄ1!$D$1,IF(COUNTIF(ﾜｰｸｼｰﾄ1!$E$65:$E$69,Z$4)=0,VLOOKUP(CONCATENATE(VLOOKUP(IF(ISERROR(VLOOKUP($B31,ﾜｰｸｼｰﾄ1!$I$55:$J$68,2,FALSE))=TRUE,$B31,VLOOKUP($B31,ﾜｰｸｼｰﾄ1!$I$55:$J$68,2,FALSE)),ﾜｰｸｼｰﾄ1!$E$72:$G$88,2,FALSE),VLOOKUP(IF(ISERROR(VLOOKUP($B31,ﾜｰｸｼｰﾄ1!$I$55:$J$68,2,FALSE))=TRUE,$B31,VLOOKUP($B31,ﾜｰｸｼｰﾄ1!$I$55:$J$68,2,FALSE)),ﾜｰｸｼｰﾄ1!$E$72:$G$88,3,FALSE)),ﾜｰｸｼｰﾄ1!$V$25:$AA$40,VLOOKUP(Z$4,ﾜｰｸｼｰﾄ1!$W$49:$X$53,2,FALSE),FALSE),VLOOKUP($B31,ﾜｰｸｼｰﾄ1!$N$45:$S$71,VLOOKUP(Z$4,ﾜｰｸｼｰﾄ1!$E$65:$F$69,2,FALSE),FALSE))))))</f>
        <v/>
      </c>
      <c r="AC31" s="4" t="str">
        <f>IF($B31="","",IF($B31=ﾜｰｸｼｰﾄ1!$B$2,ﾜｰｸｼｰﾄ1!$D$1,IF($B31=ﾜｰｸｼｰﾄ1!$B$8,ﾜｰｸｼｰﾄ1!$D$1,ﾜｰｸｼｰﾄ1!$D$2)))</f>
        <v/>
      </c>
      <c r="AD31" s="4" t="str">
        <f>IF($B31="","",IF($B31=ﾜｰｸｼｰﾄ1!$B$2,ﾜｰｸｼｰﾄ1!$D$1,IF($B31=ﾜｰｸｼｰﾄ1!$B$8,ﾜｰｸｼｰﾄ1!$D$1,ﾜｰｸｼｰﾄ1!$D$2)))</f>
        <v/>
      </c>
    </row>
    <row r="32" spans="1:30" x14ac:dyDescent="0.55000000000000004">
      <c r="A32" s="1">
        <v>24</v>
      </c>
      <c r="B32" s="77" t="str">
        <f>IF(A32&gt;ﾜｰｸｼｰﾄ1!$D$7,"",VLOOKUP(A32,ﾜｰｸｼｰﾄ1!$D$8:$M$34,ﾜｰｸｼｰﾄ1!$N$24+1,FALSE))</f>
        <v/>
      </c>
      <c r="C32" s="4" t="str">
        <f>IF($B32="","",IF($B32=ﾜｰｸｼｰﾄ1!$B$2,ﾜｰｸｼｰﾄ1!$D$1,IF($B32=ﾜｰｸｼｰﾄ1!$B$8,ﾜｰｸｼｰﾄ1!$D$1,ﾜｰｸｼｰﾄ1!$D$2)))</f>
        <v/>
      </c>
      <c r="D32" s="4" t="str">
        <f>IF($B32="","",IF($B32=ﾜｰｸｼｰﾄ1!$B$2,ﾜｰｸｼｰﾄ1!$D$1,IF($B32=ﾜｰｸｼｰﾄ1!$B$8,ﾜｰｸｼｰﾄ1!$D$1,ﾜｰｸｼｰﾄ1!$D$2)))</f>
        <v/>
      </c>
      <c r="E32" s="4" t="str">
        <f>IF($B32="","",IF($B32=ﾜｰｸｼｰﾄ1!$B$2,ﾜｰｸｼｰﾄ1!$D$2,IF($B32=ﾜｰｸｼｰﾄ1!$B$8,ﾜｰｸｼｰﾄ1!$D$2,ﾜｰｸｼｰﾄ1!$D$1)))</f>
        <v/>
      </c>
      <c r="F32" s="4" t="str">
        <f>IF($B32="","",IF($B32=ﾜｰｸｼｰﾄ1!$B$2,ﾜｰｸｼｰﾄ1!$D$1,IF($B32=ﾜｰｸｼｰﾄ1!$B$8,ﾜｰｸｼｰﾄ1!$D$1,ﾜｰｸｼｰﾄ1!$D$2)))</f>
        <v/>
      </c>
      <c r="G32" s="4" t="str">
        <f>IF($B32="","",IF($B32=ﾜｰｸｼｰﾄ1!$B$2,ﾜｰｸｼｰﾄ1!$D$1,IF($B32=ﾜｰｸｼｰﾄ1!$B$8,ﾜｰｸｼｰﾄ1!$D$1,ﾜｰｸｼｰﾄ1!$D$2)))</f>
        <v/>
      </c>
      <c r="H32" s="4" t="str">
        <f>IF(H$4="　","",IF($B32="","",IF($B32=ﾜｰｸｼｰﾄ1!$B$8,ﾜｰｸｼｰﾄ1!$D$1,IF($B32=ﾜｰｸｼｰﾄ1!$B$2,ﾜｰｸｼｰﾄ1!$D$1,IF(COUNTIF(ﾜｰｸｼｰﾄ1!$E$65:$E$69,H$4)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H$4,ﾜｰｸｼｰﾄ1!$W$49:$X$53,2,FALSE),FALSE),VLOOKUP($B32,ﾜｰｸｼｰﾄ1!$N$45:$S$71,VLOOKUP(H$4,ﾜｰｸｼｰﾄ1!$E$65:$F$69,2,FALSE),FALSE))))))</f>
        <v/>
      </c>
      <c r="I32" s="4" t="str">
        <f>IF(H$4="　","",IF($B32="","",IF($B32=ﾜｰｸｼｰﾄ1!$B$8,ﾜｰｸｼｰﾄ1!$D$1,IF($B32=ﾜｰｸｼｰﾄ1!$B$2,ﾜｰｸｼｰﾄ1!$D$1,IF(COUNTIF(ﾜｰｸｼｰﾄ1!$E$65:$E$69,H$4)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H$4,ﾜｰｸｼｰﾄ1!$W$49:$X$53,2,FALSE),FALSE),VLOOKUP($B32,ﾜｰｸｼｰﾄ1!$N$45:$S$71,VLOOKUP(H$4,ﾜｰｸｼｰﾄ1!$E$65:$F$69,2,FALSE),FALSE))))))</f>
        <v/>
      </c>
      <c r="J32" s="4" t="str">
        <f>IF(H$4="　","",IF($B32="","",IF($B32=ﾜｰｸｼｰﾄ1!$B$8,ﾜｰｸｼｰﾄ1!$D$1,IF($B32=ﾜｰｸｼｰﾄ1!$B$2,ﾜｰｸｼｰﾄ1!$D$1,IF(COUNTIF(ﾜｰｸｼｰﾄ1!$E$65:$E$69,H$4)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H$4,ﾜｰｸｼｰﾄ1!$W$49:$X$53,2,FALSE),FALSE),VLOOKUP($B32,ﾜｰｸｼｰﾄ1!$N$45:$S$71,VLOOKUP(H$4,ﾜｰｸｼｰﾄ1!$E$65:$F$69,2,FALSE),FALSE))))))</f>
        <v/>
      </c>
      <c r="K32" s="4" t="str">
        <f>IF(K$4="　","",IF($B32="","",IF($B32=ﾜｰｸｼｰﾄ1!$B$8,ﾜｰｸｼｰﾄ1!$D$1,IF($B32=ﾜｰｸｼｰﾄ1!$B$2,ﾜｰｸｼｰﾄ1!$D$1,IF(COUNTIF(ﾜｰｸｼｰﾄ1!$E$65:$E$69,K$4)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K$4,ﾜｰｸｼｰﾄ1!$W$49:$X$53,2,FALSE),FALSE),VLOOKUP($B32,ﾜｰｸｼｰﾄ1!$N$45:$S$71,VLOOKUP(K$4,ﾜｰｸｼｰﾄ1!$E$65:$F$69,2,FALSE),FALSE))))))</f>
        <v/>
      </c>
      <c r="L32" s="4" t="str">
        <f>IF(K$4="　","",IF($B32="","",IF($B32=ﾜｰｸｼｰﾄ1!$B$8,ﾜｰｸｼｰﾄ1!$D$1,IF($B32=ﾜｰｸｼｰﾄ1!$B$2,ﾜｰｸｼｰﾄ1!$D$1,IF(COUNTIF(ﾜｰｸｼｰﾄ1!$E$65:$E$69,K$4)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K$4,ﾜｰｸｼｰﾄ1!$W$49:$X$53,2,FALSE),FALSE),VLOOKUP($B32,ﾜｰｸｼｰﾄ1!$N$45:$S$71,VLOOKUP(K$4,ﾜｰｸｼｰﾄ1!$E$65:$F$69,2,FALSE),FALSE))))))</f>
        <v/>
      </c>
      <c r="M32" s="4" t="str">
        <f>IF(K$4="　","",IF($B32="","",IF($B32=ﾜｰｸｼｰﾄ1!$B$8,ﾜｰｸｼｰﾄ1!$D$1,IF($B32=ﾜｰｸｼｰﾄ1!$B$2,ﾜｰｸｼｰﾄ1!$D$1,IF(COUNTIF(ﾜｰｸｼｰﾄ1!$E$65:$E$69,K$4)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K$4,ﾜｰｸｼｰﾄ1!$W$49:$X$53,2,FALSE),FALSE),VLOOKUP($B32,ﾜｰｸｼｰﾄ1!$N$45:$S$71,VLOOKUP(K$4,ﾜｰｸｼｰﾄ1!$E$65:$F$69,2,FALSE),FALSE))))))</f>
        <v/>
      </c>
      <c r="N32" s="4" t="str">
        <f>IF(N$4="　","",IF($B32="","",IF($B32=ﾜｰｸｼｰﾄ1!$B$8,ﾜｰｸｼｰﾄ1!$D$1,IF($B32=ﾜｰｸｼｰﾄ1!$B$2,ﾜｰｸｼｰﾄ1!$D$1,IF(COUNTIF(ﾜｰｸｼｰﾄ1!$E$65:$E$69,N$4)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N$4,ﾜｰｸｼｰﾄ1!$W$49:$X$53,2,FALSE),FALSE),VLOOKUP($B32,ﾜｰｸｼｰﾄ1!$N$45:$S$71,VLOOKUP(N$4,ﾜｰｸｼｰﾄ1!$E$65:$F$69,2,FALSE),FALSE))))))</f>
        <v/>
      </c>
      <c r="O32" s="4" t="str">
        <f>IF(N$4="　","",IF($B32="","",IF($B32=ﾜｰｸｼｰﾄ1!$B$8,ﾜｰｸｼｰﾄ1!$D$1,IF($B32=ﾜｰｸｼｰﾄ1!$B$2,ﾜｰｸｼｰﾄ1!$D$1,IF(COUNTIF(ﾜｰｸｼｰﾄ1!$E$65:$E$69,N$4)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N$4,ﾜｰｸｼｰﾄ1!$W$49:$X$53,2,FALSE),FALSE),VLOOKUP($B32,ﾜｰｸｼｰﾄ1!$N$45:$S$71,VLOOKUP(N$4,ﾜｰｸｼｰﾄ1!$E$65:$F$69,2,FALSE),FALSE))))))</f>
        <v/>
      </c>
      <c r="P32" s="4" t="str">
        <f>IF(N$4="　","",IF($B32="","",IF($B32=ﾜｰｸｼｰﾄ1!$B$8,ﾜｰｸｼｰﾄ1!$D$1,IF($B32=ﾜｰｸｼｰﾄ1!$B$2,ﾜｰｸｼｰﾄ1!$D$1,IF(COUNTIF(ﾜｰｸｼｰﾄ1!$E$65:$E$69,N$4)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N$4,ﾜｰｸｼｰﾄ1!$W$49:$X$53,2,FALSE),FALSE),VLOOKUP($B32,ﾜｰｸｼｰﾄ1!$N$45:$S$71,VLOOKUP(N$4,ﾜｰｸｼｰﾄ1!$E$65:$F$69,2,FALSE),FALSE))))))</f>
        <v/>
      </c>
      <c r="Q32" s="4" t="str">
        <f>IF(Q$4="　","",IF($B32="","",IF($B32=ﾜｰｸｼｰﾄ1!$B$8,ﾜｰｸｼｰﾄ1!$D$1,IF($B32=ﾜｰｸｼｰﾄ1!$B$2,ﾜｰｸｼｰﾄ1!$D$1,IF(COUNTIF(ﾜｰｸｼｰﾄ1!$E$65:$E$69,Q$4)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Q$4,ﾜｰｸｼｰﾄ1!$W$49:$X$53,2,FALSE),FALSE),VLOOKUP($B32,ﾜｰｸｼｰﾄ1!$N$45:$S$71,VLOOKUP(Q$4,ﾜｰｸｼｰﾄ1!$E$65:$F$69,2,FALSE),FALSE))))))</f>
        <v/>
      </c>
      <c r="R32" s="4" t="str">
        <f>IF(Q$4="　","",IF($B32="","",IF($B32=ﾜｰｸｼｰﾄ1!$B$8,ﾜｰｸｼｰﾄ1!$D$1,IF($B32=ﾜｰｸｼｰﾄ1!$B$2,ﾜｰｸｼｰﾄ1!$D$1,IF(COUNTIF(ﾜｰｸｼｰﾄ1!$E$65:$E$69,Q$4)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Q$4,ﾜｰｸｼｰﾄ1!$W$49:$X$53,2,FALSE),FALSE),VLOOKUP($B32,ﾜｰｸｼｰﾄ1!$N$45:$S$71,VLOOKUP(Q$4,ﾜｰｸｼｰﾄ1!$E$65:$F$69,2,FALSE),FALSE))))))</f>
        <v/>
      </c>
      <c r="S32" s="4" t="str">
        <f>IF(Q$4="　","",IF($B32="","",IF($B32=ﾜｰｸｼｰﾄ1!$B$8,ﾜｰｸｼｰﾄ1!$D$1,IF($B32=ﾜｰｸｼｰﾄ1!$B$2,ﾜｰｸｼｰﾄ1!$D$1,IF(COUNTIF(ﾜｰｸｼｰﾄ1!$E$65:$E$69,Q$4)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Q$4,ﾜｰｸｼｰﾄ1!$W$49:$X$53,2,FALSE),FALSE),VLOOKUP($B32,ﾜｰｸｼｰﾄ1!$N$45:$S$71,VLOOKUP(Q$4,ﾜｰｸｼｰﾄ1!$E$65:$F$69,2,FALSE),FALSE))))))</f>
        <v/>
      </c>
      <c r="T32" s="4" t="str">
        <f>IF(T$4="　","",IF($B32="","",IF($B32=ﾜｰｸｼｰﾄ1!$B$8,ﾜｰｸｼｰﾄ1!$D$1,IF($B32=ﾜｰｸｼｰﾄ1!$B$2,ﾜｰｸｼｰﾄ1!$D$1,IF(COUNTIF(ﾜｰｸｼｰﾄ1!$E$65:$E$69,T$4)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T$4,ﾜｰｸｼｰﾄ1!$W$49:$X$53,2,FALSE),FALSE),VLOOKUP($B32,ﾜｰｸｼｰﾄ1!$N$45:$S$71,VLOOKUP(T$4,ﾜｰｸｼｰﾄ1!$E$65:$F$69,2,FALSE),FALSE))))))</f>
        <v/>
      </c>
      <c r="U32" s="4" t="str">
        <f>IF(T$4="　","",IF($B32="","",IF($B32=ﾜｰｸｼｰﾄ1!$B$8,ﾜｰｸｼｰﾄ1!$D$1,IF($B32=ﾜｰｸｼｰﾄ1!$B$2,ﾜｰｸｼｰﾄ1!$D$1,IF(COUNTIF(ﾜｰｸｼｰﾄ1!$E$65:$E$69,T$4)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T$4,ﾜｰｸｼｰﾄ1!$W$49:$X$53,2,FALSE),FALSE),VLOOKUP($B32,ﾜｰｸｼｰﾄ1!$N$45:$S$71,VLOOKUP(T$4,ﾜｰｸｼｰﾄ1!$E$65:$F$69,2,FALSE),FALSE))))))</f>
        <v/>
      </c>
      <c r="V32" s="4" t="str">
        <f>IF(T$4="　","",IF($B32="","",IF($B32=ﾜｰｸｼｰﾄ1!$B$8,ﾜｰｸｼｰﾄ1!$D$1,IF($B32=ﾜｰｸｼｰﾄ1!$B$2,ﾜｰｸｼｰﾄ1!$D$1,IF(COUNTIF(ﾜｰｸｼｰﾄ1!$E$65:$E$69,T$4)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T$4,ﾜｰｸｼｰﾄ1!$W$49:$X$53,2,FALSE),FALSE),VLOOKUP($B32,ﾜｰｸｼｰﾄ1!$N$45:$S$71,VLOOKUP(T$4,ﾜｰｸｼｰﾄ1!$E$65:$F$69,2,FALSE),FALSE))))))</f>
        <v/>
      </c>
      <c r="W32" s="4" t="str">
        <f>IF(W$4="　","",IF($B32="","",IF($B32=ﾜｰｸｼｰﾄ1!$B$8,ﾜｰｸｼｰﾄ1!$D$1,IF($B32=ﾜｰｸｼｰﾄ1!$B$2,ﾜｰｸｼｰﾄ1!$D$1,IF(COUNTIF(ﾜｰｸｼｰﾄ1!$E$65:$E$69,W$4)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W$4,ﾜｰｸｼｰﾄ1!$W$49:$X$53,2,FALSE),FALSE),VLOOKUP($B32,ﾜｰｸｼｰﾄ1!$N$45:$S$71,VLOOKUP(W$4,ﾜｰｸｼｰﾄ1!$E$65:$F$69,2,FALSE),FALSE))))))</f>
        <v/>
      </c>
      <c r="X32" s="4" t="str">
        <f>IF(W$4="　","",IF($B32="","",IF($B32=ﾜｰｸｼｰﾄ1!$B$8,ﾜｰｸｼｰﾄ1!$D$1,IF($B32=ﾜｰｸｼｰﾄ1!$B$2,ﾜｰｸｼｰﾄ1!$D$1,IF(COUNTIF(ﾜｰｸｼｰﾄ1!$E$65:$E$69,W$4)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W$4,ﾜｰｸｼｰﾄ1!$W$49:$X$53,2,FALSE),FALSE),VLOOKUP($B32,ﾜｰｸｼｰﾄ1!$N$45:$S$71,VLOOKUP(W$4,ﾜｰｸｼｰﾄ1!$E$65:$F$69,2,FALSE),FALSE))))))</f>
        <v/>
      </c>
      <c r="Y32" s="4" t="str">
        <f>IF(W$4="　","",IF($B32="","",IF($B32=ﾜｰｸｼｰﾄ1!$B$8,ﾜｰｸｼｰﾄ1!$D$1,IF($B32=ﾜｰｸｼｰﾄ1!$B$2,ﾜｰｸｼｰﾄ1!$D$1,IF(COUNTIF(ﾜｰｸｼｰﾄ1!$E$65:$E$69,W$4)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W$4,ﾜｰｸｼｰﾄ1!$W$49:$X$53,2,FALSE),FALSE),VLOOKUP($B32,ﾜｰｸｼｰﾄ1!$N$45:$S$71,VLOOKUP(W$4,ﾜｰｸｼｰﾄ1!$E$65:$F$69,2,FALSE),FALSE))))))</f>
        <v/>
      </c>
      <c r="Z32" s="4" t="str">
        <f>IF(Z$4="　","",IF($B32="","",IF($B32=ﾜｰｸｼｰﾄ1!$B$8,ﾜｰｸｼｰﾄ1!$D$1,IF($B32=ﾜｰｸｼｰﾄ1!$B$2,ﾜｰｸｼｰﾄ1!$D$1,IF(COUNTIF(ﾜｰｸｼｰﾄ1!$E$65:$E$69,Z$4)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Z$4,ﾜｰｸｼｰﾄ1!$W$49:$X$53,2,FALSE),FALSE),VLOOKUP($B32,ﾜｰｸｼｰﾄ1!$N$45:$S$71,VLOOKUP(Z$4,ﾜｰｸｼｰﾄ1!$E$65:$F$69,2,FALSE),FALSE))))))</f>
        <v/>
      </c>
      <c r="AA32" s="4" t="str">
        <f>IF(Z$4="　","",IF($B32="","",IF($B32=ﾜｰｸｼｰﾄ1!$B$8,ﾜｰｸｼｰﾄ1!$D$1,IF($B32=ﾜｰｸｼｰﾄ1!$B$2,ﾜｰｸｼｰﾄ1!$D$1,IF(COUNTIF(ﾜｰｸｼｰﾄ1!$E$65:$E$69,Z$4)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Z$4,ﾜｰｸｼｰﾄ1!$W$49:$X$53,2,FALSE),FALSE),VLOOKUP($B32,ﾜｰｸｼｰﾄ1!$N$45:$S$71,VLOOKUP(Z$4,ﾜｰｸｼｰﾄ1!$E$65:$F$69,2,FALSE),FALSE))))))</f>
        <v/>
      </c>
      <c r="AB32" s="4" t="str">
        <f>IF(Z$4="　","",IF($B32="","",IF($B32=ﾜｰｸｼｰﾄ1!$B$8,ﾜｰｸｼｰﾄ1!$D$1,IF($B32=ﾜｰｸｼｰﾄ1!$B$2,ﾜｰｸｼｰﾄ1!$D$1,IF(COUNTIF(ﾜｰｸｼｰﾄ1!$E$65:$E$69,Z$4)=0,VLOOKUP(CONCATENATE(VLOOKUP(IF(ISERROR(VLOOKUP($B32,ﾜｰｸｼｰﾄ1!$I$55:$J$68,2,FALSE))=TRUE,$B32,VLOOKUP($B32,ﾜｰｸｼｰﾄ1!$I$55:$J$68,2,FALSE)),ﾜｰｸｼｰﾄ1!$E$72:$G$88,2,FALSE),VLOOKUP(IF(ISERROR(VLOOKUP($B32,ﾜｰｸｼｰﾄ1!$I$55:$J$68,2,FALSE))=TRUE,$B32,VLOOKUP($B32,ﾜｰｸｼｰﾄ1!$I$55:$J$68,2,FALSE)),ﾜｰｸｼｰﾄ1!$E$72:$G$88,3,FALSE)),ﾜｰｸｼｰﾄ1!$V$25:$AA$40,VLOOKUP(Z$4,ﾜｰｸｼｰﾄ1!$W$49:$X$53,2,FALSE),FALSE),VLOOKUP($B32,ﾜｰｸｼｰﾄ1!$N$45:$S$71,VLOOKUP(Z$4,ﾜｰｸｼｰﾄ1!$E$65:$F$69,2,FALSE),FALSE))))))</f>
        <v/>
      </c>
      <c r="AC32" s="4" t="str">
        <f>IF($B32="","",IF($B32=ﾜｰｸｼｰﾄ1!$B$2,ﾜｰｸｼｰﾄ1!$D$1,IF($B32=ﾜｰｸｼｰﾄ1!$B$8,ﾜｰｸｼｰﾄ1!$D$1,ﾜｰｸｼｰﾄ1!$D$2)))</f>
        <v/>
      </c>
      <c r="AD32" s="4" t="str">
        <f>IF($B32="","",IF($B32=ﾜｰｸｼｰﾄ1!$B$2,ﾜｰｸｼｰﾄ1!$D$1,IF($B32=ﾜｰｸｼｰﾄ1!$B$8,ﾜｰｸｼｰﾄ1!$D$1,ﾜｰｸｼｰﾄ1!$D$2)))</f>
        <v/>
      </c>
    </row>
    <row r="33" spans="1:30" x14ac:dyDescent="0.55000000000000004">
      <c r="A33" s="1">
        <v>25</v>
      </c>
      <c r="B33" s="78" t="str">
        <f>IF(A33&gt;ﾜｰｸｼｰﾄ1!$D$7,"",VLOOKUP(A33,ﾜｰｸｼｰﾄ1!$D$8:$M$34,ﾜｰｸｼｰﾄ1!$N$24+1,FALSE))</f>
        <v/>
      </c>
      <c r="C33" s="4" t="str">
        <f>IF($B33="","",IF($B33=ﾜｰｸｼｰﾄ1!$B$2,ﾜｰｸｼｰﾄ1!$D$1,IF($B33=ﾜｰｸｼｰﾄ1!$B$8,ﾜｰｸｼｰﾄ1!$D$1,ﾜｰｸｼｰﾄ1!$D$2)))</f>
        <v/>
      </c>
      <c r="D33" s="4" t="str">
        <f>IF($B33="","",IF($B33=ﾜｰｸｼｰﾄ1!$B$2,ﾜｰｸｼｰﾄ1!$D$1,IF($B33=ﾜｰｸｼｰﾄ1!$B$8,ﾜｰｸｼｰﾄ1!$D$1,ﾜｰｸｼｰﾄ1!$D$2)))</f>
        <v/>
      </c>
      <c r="E33" s="4" t="str">
        <f>IF($B33="","",IF($B33=ﾜｰｸｼｰﾄ1!$B$2,ﾜｰｸｼｰﾄ1!$D$2,IF($B33=ﾜｰｸｼｰﾄ1!$B$8,ﾜｰｸｼｰﾄ1!$D$2,ﾜｰｸｼｰﾄ1!$D$1)))</f>
        <v/>
      </c>
      <c r="F33" s="4" t="str">
        <f>IF($B33="","",IF($B33=ﾜｰｸｼｰﾄ1!$B$2,ﾜｰｸｼｰﾄ1!$D$1,IF($B33=ﾜｰｸｼｰﾄ1!$B$8,ﾜｰｸｼｰﾄ1!$D$1,ﾜｰｸｼｰﾄ1!$D$2)))</f>
        <v/>
      </c>
      <c r="G33" s="4" t="str">
        <f>IF($B33="","",IF($B33=ﾜｰｸｼｰﾄ1!$B$2,ﾜｰｸｼｰﾄ1!$D$1,IF($B33=ﾜｰｸｼｰﾄ1!$B$8,ﾜｰｸｼｰﾄ1!$D$1,ﾜｰｸｼｰﾄ1!$D$2)))</f>
        <v/>
      </c>
      <c r="H33" s="4" t="str">
        <f>IF(H$4="　","",IF($B33="","",IF($B33=ﾜｰｸｼｰﾄ1!$B$8,ﾜｰｸｼｰﾄ1!$D$1,IF($B33=ﾜｰｸｼｰﾄ1!$B$2,ﾜｰｸｼｰﾄ1!$D$1,IF(COUNTIF(ﾜｰｸｼｰﾄ1!$E$65:$E$69,H$4)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H$4,ﾜｰｸｼｰﾄ1!$W$49:$X$53,2,FALSE),FALSE),VLOOKUP($B33,ﾜｰｸｼｰﾄ1!$N$45:$S$71,VLOOKUP(H$4,ﾜｰｸｼｰﾄ1!$E$65:$F$69,2,FALSE),FALSE))))))</f>
        <v/>
      </c>
      <c r="I33" s="4" t="str">
        <f>IF(H$4="　","",IF($B33="","",IF($B33=ﾜｰｸｼｰﾄ1!$B$8,ﾜｰｸｼｰﾄ1!$D$1,IF($B33=ﾜｰｸｼｰﾄ1!$B$2,ﾜｰｸｼｰﾄ1!$D$1,IF(COUNTIF(ﾜｰｸｼｰﾄ1!$E$65:$E$69,H$4)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H$4,ﾜｰｸｼｰﾄ1!$W$49:$X$53,2,FALSE),FALSE),VLOOKUP($B33,ﾜｰｸｼｰﾄ1!$N$45:$S$71,VLOOKUP(H$4,ﾜｰｸｼｰﾄ1!$E$65:$F$69,2,FALSE),FALSE))))))</f>
        <v/>
      </c>
      <c r="J33" s="4" t="str">
        <f>IF(H$4="　","",IF($B33="","",IF($B33=ﾜｰｸｼｰﾄ1!$B$8,ﾜｰｸｼｰﾄ1!$D$1,IF($B33=ﾜｰｸｼｰﾄ1!$B$2,ﾜｰｸｼｰﾄ1!$D$1,IF(COUNTIF(ﾜｰｸｼｰﾄ1!$E$65:$E$69,H$4)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H$4,ﾜｰｸｼｰﾄ1!$W$49:$X$53,2,FALSE),FALSE),VLOOKUP($B33,ﾜｰｸｼｰﾄ1!$N$45:$S$71,VLOOKUP(H$4,ﾜｰｸｼｰﾄ1!$E$65:$F$69,2,FALSE),FALSE))))))</f>
        <v/>
      </c>
      <c r="K33" s="4" t="str">
        <f>IF(K$4="　","",IF($B33="","",IF($B33=ﾜｰｸｼｰﾄ1!$B$8,ﾜｰｸｼｰﾄ1!$D$1,IF($B33=ﾜｰｸｼｰﾄ1!$B$2,ﾜｰｸｼｰﾄ1!$D$1,IF(COUNTIF(ﾜｰｸｼｰﾄ1!$E$65:$E$69,K$4)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K$4,ﾜｰｸｼｰﾄ1!$W$49:$X$53,2,FALSE),FALSE),VLOOKUP($B33,ﾜｰｸｼｰﾄ1!$N$45:$S$71,VLOOKUP(K$4,ﾜｰｸｼｰﾄ1!$E$65:$F$69,2,FALSE),FALSE))))))</f>
        <v/>
      </c>
      <c r="L33" s="4" t="str">
        <f>IF(K$4="　","",IF($B33="","",IF($B33=ﾜｰｸｼｰﾄ1!$B$8,ﾜｰｸｼｰﾄ1!$D$1,IF($B33=ﾜｰｸｼｰﾄ1!$B$2,ﾜｰｸｼｰﾄ1!$D$1,IF(COUNTIF(ﾜｰｸｼｰﾄ1!$E$65:$E$69,K$4)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K$4,ﾜｰｸｼｰﾄ1!$W$49:$X$53,2,FALSE),FALSE),VLOOKUP($B33,ﾜｰｸｼｰﾄ1!$N$45:$S$71,VLOOKUP(K$4,ﾜｰｸｼｰﾄ1!$E$65:$F$69,2,FALSE),FALSE))))))</f>
        <v/>
      </c>
      <c r="M33" s="4" t="str">
        <f>IF(K$4="　","",IF($B33="","",IF($B33=ﾜｰｸｼｰﾄ1!$B$8,ﾜｰｸｼｰﾄ1!$D$1,IF($B33=ﾜｰｸｼｰﾄ1!$B$2,ﾜｰｸｼｰﾄ1!$D$1,IF(COUNTIF(ﾜｰｸｼｰﾄ1!$E$65:$E$69,K$4)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K$4,ﾜｰｸｼｰﾄ1!$W$49:$X$53,2,FALSE),FALSE),VLOOKUP($B33,ﾜｰｸｼｰﾄ1!$N$45:$S$71,VLOOKUP(K$4,ﾜｰｸｼｰﾄ1!$E$65:$F$69,2,FALSE),FALSE))))))</f>
        <v/>
      </c>
      <c r="N33" s="4" t="str">
        <f>IF(N$4="　","",IF($B33="","",IF($B33=ﾜｰｸｼｰﾄ1!$B$8,ﾜｰｸｼｰﾄ1!$D$1,IF($B33=ﾜｰｸｼｰﾄ1!$B$2,ﾜｰｸｼｰﾄ1!$D$1,IF(COUNTIF(ﾜｰｸｼｰﾄ1!$E$65:$E$69,N$4)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N$4,ﾜｰｸｼｰﾄ1!$W$49:$X$53,2,FALSE),FALSE),VLOOKUP($B33,ﾜｰｸｼｰﾄ1!$N$45:$S$71,VLOOKUP(N$4,ﾜｰｸｼｰﾄ1!$E$65:$F$69,2,FALSE),FALSE))))))</f>
        <v/>
      </c>
      <c r="O33" s="4" t="str">
        <f>IF(N$4="　","",IF($B33="","",IF($B33=ﾜｰｸｼｰﾄ1!$B$8,ﾜｰｸｼｰﾄ1!$D$1,IF($B33=ﾜｰｸｼｰﾄ1!$B$2,ﾜｰｸｼｰﾄ1!$D$1,IF(COUNTIF(ﾜｰｸｼｰﾄ1!$E$65:$E$69,N$4)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N$4,ﾜｰｸｼｰﾄ1!$W$49:$X$53,2,FALSE),FALSE),VLOOKUP($B33,ﾜｰｸｼｰﾄ1!$N$45:$S$71,VLOOKUP(N$4,ﾜｰｸｼｰﾄ1!$E$65:$F$69,2,FALSE),FALSE))))))</f>
        <v/>
      </c>
      <c r="P33" s="4" t="str">
        <f>IF(N$4="　","",IF($B33="","",IF($B33=ﾜｰｸｼｰﾄ1!$B$8,ﾜｰｸｼｰﾄ1!$D$1,IF($B33=ﾜｰｸｼｰﾄ1!$B$2,ﾜｰｸｼｰﾄ1!$D$1,IF(COUNTIF(ﾜｰｸｼｰﾄ1!$E$65:$E$69,N$4)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N$4,ﾜｰｸｼｰﾄ1!$W$49:$X$53,2,FALSE),FALSE),VLOOKUP($B33,ﾜｰｸｼｰﾄ1!$N$45:$S$71,VLOOKUP(N$4,ﾜｰｸｼｰﾄ1!$E$65:$F$69,2,FALSE),FALSE))))))</f>
        <v/>
      </c>
      <c r="Q33" s="4" t="str">
        <f>IF(Q$4="　","",IF($B33="","",IF($B33=ﾜｰｸｼｰﾄ1!$B$8,ﾜｰｸｼｰﾄ1!$D$1,IF($B33=ﾜｰｸｼｰﾄ1!$B$2,ﾜｰｸｼｰﾄ1!$D$1,IF(COUNTIF(ﾜｰｸｼｰﾄ1!$E$65:$E$69,Q$4)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Q$4,ﾜｰｸｼｰﾄ1!$W$49:$X$53,2,FALSE),FALSE),VLOOKUP($B33,ﾜｰｸｼｰﾄ1!$N$45:$S$71,VLOOKUP(Q$4,ﾜｰｸｼｰﾄ1!$E$65:$F$69,2,FALSE),FALSE))))))</f>
        <v/>
      </c>
      <c r="R33" s="4" t="str">
        <f>IF(Q$4="　","",IF($B33="","",IF($B33=ﾜｰｸｼｰﾄ1!$B$8,ﾜｰｸｼｰﾄ1!$D$1,IF($B33=ﾜｰｸｼｰﾄ1!$B$2,ﾜｰｸｼｰﾄ1!$D$1,IF(COUNTIF(ﾜｰｸｼｰﾄ1!$E$65:$E$69,Q$4)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Q$4,ﾜｰｸｼｰﾄ1!$W$49:$X$53,2,FALSE),FALSE),VLOOKUP($B33,ﾜｰｸｼｰﾄ1!$N$45:$S$71,VLOOKUP(Q$4,ﾜｰｸｼｰﾄ1!$E$65:$F$69,2,FALSE),FALSE))))))</f>
        <v/>
      </c>
      <c r="S33" s="4" t="str">
        <f>IF(Q$4="　","",IF($B33="","",IF($B33=ﾜｰｸｼｰﾄ1!$B$8,ﾜｰｸｼｰﾄ1!$D$1,IF($B33=ﾜｰｸｼｰﾄ1!$B$2,ﾜｰｸｼｰﾄ1!$D$1,IF(COUNTIF(ﾜｰｸｼｰﾄ1!$E$65:$E$69,Q$4)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Q$4,ﾜｰｸｼｰﾄ1!$W$49:$X$53,2,FALSE),FALSE),VLOOKUP($B33,ﾜｰｸｼｰﾄ1!$N$45:$S$71,VLOOKUP(Q$4,ﾜｰｸｼｰﾄ1!$E$65:$F$69,2,FALSE),FALSE))))))</f>
        <v/>
      </c>
      <c r="T33" s="4" t="str">
        <f>IF(T$4="　","",IF($B33="","",IF($B33=ﾜｰｸｼｰﾄ1!$B$8,ﾜｰｸｼｰﾄ1!$D$1,IF($B33=ﾜｰｸｼｰﾄ1!$B$2,ﾜｰｸｼｰﾄ1!$D$1,IF(COUNTIF(ﾜｰｸｼｰﾄ1!$E$65:$E$69,T$4)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T$4,ﾜｰｸｼｰﾄ1!$W$49:$X$53,2,FALSE),FALSE),VLOOKUP($B33,ﾜｰｸｼｰﾄ1!$N$45:$S$71,VLOOKUP(T$4,ﾜｰｸｼｰﾄ1!$E$65:$F$69,2,FALSE),FALSE))))))</f>
        <v/>
      </c>
      <c r="U33" s="4" t="str">
        <f>IF(T$4="　","",IF($B33="","",IF($B33=ﾜｰｸｼｰﾄ1!$B$8,ﾜｰｸｼｰﾄ1!$D$1,IF($B33=ﾜｰｸｼｰﾄ1!$B$2,ﾜｰｸｼｰﾄ1!$D$1,IF(COUNTIF(ﾜｰｸｼｰﾄ1!$E$65:$E$69,T$4)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T$4,ﾜｰｸｼｰﾄ1!$W$49:$X$53,2,FALSE),FALSE),VLOOKUP($B33,ﾜｰｸｼｰﾄ1!$N$45:$S$71,VLOOKUP(T$4,ﾜｰｸｼｰﾄ1!$E$65:$F$69,2,FALSE),FALSE))))))</f>
        <v/>
      </c>
      <c r="V33" s="4" t="str">
        <f>IF(T$4="　","",IF($B33="","",IF($B33=ﾜｰｸｼｰﾄ1!$B$8,ﾜｰｸｼｰﾄ1!$D$1,IF($B33=ﾜｰｸｼｰﾄ1!$B$2,ﾜｰｸｼｰﾄ1!$D$1,IF(COUNTIF(ﾜｰｸｼｰﾄ1!$E$65:$E$69,T$4)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T$4,ﾜｰｸｼｰﾄ1!$W$49:$X$53,2,FALSE),FALSE),VLOOKUP($B33,ﾜｰｸｼｰﾄ1!$N$45:$S$71,VLOOKUP(T$4,ﾜｰｸｼｰﾄ1!$E$65:$F$69,2,FALSE),FALSE))))))</f>
        <v/>
      </c>
      <c r="W33" s="4" t="str">
        <f>IF(W$4="　","",IF($B33="","",IF($B33=ﾜｰｸｼｰﾄ1!$B$8,ﾜｰｸｼｰﾄ1!$D$1,IF($B33=ﾜｰｸｼｰﾄ1!$B$2,ﾜｰｸｼｰﾄ1!$D$1,IF(COUNTIF(ﾜｰｸｼｰﾄ1!$E$65:$E$69,W$4)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W$4,ﾜｰｸｼｰﾄ1!$W$49:$X$53,2,FALSE),FALSE),VLOOKUP($B33,ﾜｰｸｼｰﾄ1!$N$45:$S$71,VLOOKUP(W$4,ﾜｰｸｼｰﾄ1!$E$65:$F$69,2,FALSE),FALSE))))))</f>
        <v/>
      </c>
      <c r="X33" s="4" t="str">
        <f>IF(W$4="　","",IF($B33="","",IF($B33=ﾜｰｸｼｰﾄ1!$B$8,ﾜｰｸｼｰﾄ1!$D$1,IF($B33=ﾜｰｸｼｰﾄ1!$B$2,ﾜｰｸｼｰﾄ1!$D$1,IF(COUNTIF(ﾜｰｸｼｰﾄ1!$E$65:$E$69,W$4)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W$4,ﾜｰｸｼｰﾄ1!$W$49:$X$53,2,FALSE),FALSE),VLOOKUP($B33,ﾜｰｸｼｰﾄ1!$N$45:$S$71,VLOOKUP(W$4,ﾜｰｸｼｰﾄ1!$E$65:$F$69,2,FALSE),FALSE))))))</f>
        <v/>
      </c>
      <c r="Y33" s="4" t="str">
        <f>IF(W$4="　","",IF($B33="","",IF($B33=ﾜｰｸｼｰﾄ1!$B$8,ﾜｰｸｼｰﾄ1!$D$1,IF($B33=ﾜｰｸｼｰﾄ1!$B$2,ﾜｰｸｼｰﾄ1!$D$1,IF(COUNTIF(ﾜｰｸｼｰﾄ1!$E$65:$E$69,W$4)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W$4,ﾜｰｸｼｰﾄ1!$W$49:$X$53,2,FALSE),FALSE),VLOOKUP($B33,ﾜｰｸｼｰﾄ1!$N$45:$S$71,VLOOKUP(W$4,ﾜｰｸｼｰﾄ1!$E$65:$F$69,2,FALSE),FALSE))))))</f>
        <v/>
      </c>
      <c r="Z33" s="4" t="str">
        <f>IF(Z$4="　","",IF($B33="","",IF($B33=ﾜｰｸｼｰﾄ1!$B$8,ﾜｰｸｼｰﾄ1!$D$1,IF($B33=ﾜｰｸｼｰﾄ1!$B$2,ﾜｰｸｼｰﾄ1!$D$1,IF(COUNTIF(ﾜｰｸｼｰﾄ1!$E$65:$E$69,Z$4)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Z$4,ﾜｰｸｼｰﾄ1!$W$49:$X$53,2,FALSE),FALSE),VLOOKUP($B33,ﾜｰｸｼｰﾄ1!$N$45:$S$71,VLOOKUP(Z$4,ﾜｰｸｼｰﾄ1!$E$65:$F$69,2,FALSE),FALSE))))))</f>
        <v/>
      </c>
      <c r="AA33" s="4" t="str">
        <f>IF(Z$4="　","",IF($B33="","",IF($B33=ﾜｰｸｼｰﾄ1!$B$8,ﾜｰｸｼｰﾄ1!$D$1,IF($B33=ﾜｰｸｼｰﾄ1!$B$2,ﾜｰｸｼｰﾄ1!$D$1,IF(COUNTIF(ﾜｰｸｼｰﾄ1!$E$65:$E$69,Z$4)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Z$4,ﾜｰｸｼｰﾄ1!$W$49:$X$53,2,FALSE),FALSE),VLOOKUP($B33,ﾜｰｸｼｰﾄ1!$N$45:$S$71,VLOOKUP(Z$4,ﾜｰｸｼｰﾄ1!$E$65:$F$69,2,FALSE),FALSE))))))</f>
        <v/>
      </c>
      <c r="AB33" s="4" t="str">
        <f>IF(Z$4="　","",IF($B33="","",IF($B33=ﾜｰｸｼｰﾄ1!$B$8,ﾜｰｸｼｰﾄ1!$D$1,IF($B33=ﾜｰｸｼｰﾄ1!$B$2,ﾜｰｸｼｰﾄ1!$D$1,IF(COUNTIF(ﾜｰｸｼｰﾄ1!$E$65:$E$69,Z$4)=0,VLOOKUP(CONCATENATE(VLOOKUP(IF(ISERROR(VLOOKUP($B33,ﾜｰｸｼｰﾄ1!$I$55:$J$68,2,FALSE))=TRUE,$B33,VLOOKUP($B33,ﾜｰｸｼｰﾄ1!$I$55:$J$68,2,FALSE)),ﾜｰｸｼｰﾄ1!$E$72:$G$88,2,FALSE),VLOOKUP(IF(ISERROR(VLOOKUP($B33,ﾜｰｸｼｰﾄ1!$I$55:$J$68,2,FALSE))=TRUE,$B33,VLOOKUP($B33,ﾜｰｸｼｰﾄ1!$I$55:$J$68,2,FALSE)),ﾜｰｸｼｰﾄ1!$E$72:$G$88,3,FALSE)),ﾜｰｸｼｰﾄ1!$V$25:$AA$40,VLOOKUP(Z$4,ﾜｰｸｼｰﾄ1!$W$49:$X$53,2,FALSE),FALSE),VLOOKUP($B33,ﾜｰｸｼｰﾄ1!$N$45:$S$71,VLOOKUP(Z$4,ﾜｰｸｼｰﾄ1!$E$65:$F$69,2,FALSE),FALSE))))))</f>
        <v/>
      </c>
      <c r="AC33" s="4" t="str">
        <f>IF($B33="","",IF($B33=ﾜｰｸｼｰﾄ1!$B$2,ﾜｰｸｼｰﾄ1!$D$1,IF($B33=ﾜｰｸｼｰﾄ1!$B$8,ﾜｰｸｼｰﾄ1!$D$1,ﾜｰｸｼｰﾄ1!$D$2)))</f>
        <v/>
      </c>
      <c r="AD33" s="4" t="str">
        <f>IF($B33="","",IF($B33=ﾜｰｸｼｰﾄ1!$B$2,ﾜｰｸｼｰﾄ1!$D$1,IF($B33=ﾜｰｸｼｰﾄ1!$B$8,ﾜｰｸｼｰﾄ1!$D$1,ﾜｰｸｼｰﾄ1!$D$2)))</f>
        <v/>
      </c>
    </row>
    <row r="34" spans="1:30" x14ac:dyDescent="0.55000000000000004">
      <c r="A34" s="1">
        <v>26</v>
      </c>
      <c r="B34" s="78" t="str">
        <f>IF(A34&gt;ﾜｰｸｼｰﾄ1!$D$7,"",VLOOKUP(A34,ﾜｰｸｼｰﾄ1!$D$8:$M$34,ﾜｰｸｼｰﾄ1!$N$24+1,FALSE))</f>
        <v/>
      </c>
      <c r="C34" s="4" t="str">
        <f>IF($B34="","",IF($B34=ﾜｰｸｼｰﾄ1!$B$2,ﾜｰｸｼｰﾄ1!$D$1,IF($B34=ﾜｰｸｼｰﾄ1!$B$8,ﾜｰｸｼｰﾄ1!$D$1,ﾜｰｸｼｰﾄ1!$D$2)))</f>
        <v/>
      </c>
      <c r="D34" s="4" t="str">
        <f>IF($B34="","",IF($B34=ﾜｰｸｼｰﾄ1!$B$2,ﾜｰｸｼｰﾄ1!$D$1,IF($B34=ﾜｰｸｼｰﾄ1!$B$8,ﾜｰｸｼｰﾄ1!$D$1,ﾜｰｸｼｰﾄ1!$D$2)))</f>
        <v/>
      </c>
      <c r="E34" s="4" t="str">
        <f>IF($B34="","",IF($B34=ﾜｰｸｼｰﾄ1!$B$2,ﾜｰｸｼｰﾄ1!$D$2,IF($B34=ﾜｰｸｼｰﾄ1!$B$8,ﾜｰｸｼｰﾄ1!$D$2,ﾜｰｸｼｰﾄ1!$D$1)))</f>
        <v/>
      </c>
      <c r="F34" s="4" t="str">
        <f>IF($B34="","",IF($B34=ﾜｰｸｼｰﾄ1!$B$2,ﾜｰｸｼｰﾄ1!$D$1,IF($B34=ﾜｰｸｼｰﾄ1!$B$8,ﾜｰｸｼｰﾄ1!$D$1,ﾜｰｸｼｰﾄ1!$D$2)))</f>
        <v/>
      </c>
      <c r="G34" s="4" t="str">
        <f>IF($B34="","",IF($B34=ﾜｰｸｼｰﾄ1!$B$2,ﾜｰｸｼｰﾄ1!$D$1,IF($B34=ﾜｰｸｼｰﾄ1!$B$8,ﾜｰｸｼｰﾄ1!$D$1,ﾜｰｸｼｰﾄ1!$D$2)))</f>
        <v/>
      </c>
      <c r="H34" s="4" t="str">
        <f>IF(H$4="　","",IF($B34="","",IF($B34=ﾜｰｸｼｰﾄ1!$B$8,ﾜｰｸｼｰﾄ1!$D$1,IF($B34=ﾜｰｸｼｰﾄ1!$B$2,ﾜｰｸｼｰﾄ1!$D$1,IF(COUNTIF(ﾜｰｸｼｰﾄ1!$E$65:$E$69,H$4)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H$4,ﾜｰｸｼｰﾄ1!$W$49:$X$53,2,FALSE),FALSE),VLOOKUP($B34,ﾜｰｸｼｰﾄ1!$N$45:$S$71,VLOOKUP(H$4,ﾜｰｸｼｰﾄ1!$E$65:$F$69,2,FALSE),FALSE))))))</f>
        <v/>
      </c>
      <c r="I34" s="4" t="str">
        <f>IF(H$4="　","",IF($B34="","",IF($B34=ﾜｰｸｼｰﾄ1!$B$8,ﾜｰｸｼｰﾄ1!$D$1,IF($B34=ﾜｰｸｼｰﾄ1!$B$2,ﾜｰｸｼｰﾄ1!$D$1,IF(COUNTIF(ﾜｰｸｼｰﾄ1!$E$65:$E$69,H$4)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H$4,ﾜｰｸｼｰﾄ1!$W$49:$X$53,2,FALSE),FALSE),VLOOKUP($B34,ﾜｰｸｼｰﾄ1!$N$45:$S$71,VLOOKUP(H$4,ﾜｰｸｼｰﾄ1!$E$65:$F$69,2,FALSE),FALSE))))))</f>
        <v/>
      </c>
      <c r="J34" s="4" t="str">
        <f>IF(H$4="　","",IF($B34="","",IF($B34=ﾜｰｸｼｰﾄ1!$B$8,ﾜｰｸｼｰﾄ1!$D$1,IF($B34=ﾜｰｸｼｰﾄ1!$B$2,ﾜｰｸｼｰﾄ1!$D$1,IF(COUNTIF(ﾜｰｸｼｰﾄ1!$E$65:$E$69,H$4)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H$4,ﾜｰｸｼｰﾄ1!$W$49:$X$53,2,FALSE),FALSE),VLOOKUP($B34,ﾜｰｸｼｰﾄ1!$N$45:$S$71,VLOOKUP(H$4,ﾜｰｸｼｰﾄ1!$E$65:$F$69,2,FALSE),FALSE))))))</f>
        <v/>
      </c>
      <c r="K34" s="4" t="str">
        <f>IF(K$4="　","",IF($B34="","",IF($B34=ﾜｰｸｼｰﾄ1!$B$8,ﾜｰｸｼｰﾄ1!$D$1,IF($B34=ﾜｰｸｼｰﾄ1!$B$2,ﾜｰｸｼｰﾄ1!$D$1,IF(COUNTIF(ﾜｰｸｼｰﾄ1!$E$65:$E$69,K$4)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K$4,ﾜｰｸｼｰﾄ1!$W$49:$X$53,2,FALSE),FALSE),VLOOKUP($B34,ﾜｰｸｼｰﾄ1!$N$45:$S$71,VLOOKUP(K$4,ﾜｰｸｼｰﾄ1!$E$65:$F$69,2,FALSE),FALSE))))))</f>
        <v/>
      </c>
      <c r="L34" s="4" t="str">
        <f>IF(K$4="　","",IF($B34="","",IF($B34=ﾜｰｸｼｰﾄ1!$B$8,ﾜｰｸｼｰﾄ1!$D$1,IF($B34=ﾜｰｸｼｰﾄ1!$B$2,ﾜｰｸｼｰﾄ1!$D$1,IF(COUNTIF(ﾜｰｸｼｰﾄ1!$E$65:$E$69,K$4)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K$4,ﾜｰｸｼｰﾄ1!$W$49:$X$53,2,FALSE),FALSE),VLOOKUP($B34,ﾜｰｸｼｰﾄ1!$N$45:$S$71,VLOOKUP(K$4,ﾜｰｸｼｰﾄ1!$E$65:$F$69,2,FALSE),FALSE))))))</f>
        <v/>
      </c>
      <c r="M34" s="4" t="str">
        <f>IF(K$4="　","",IF($B34="","",IF($B34=ﾜｰｸｼｰﾄ1!$B$8,ﾜｰｸｼｰﾄ1!$D$1,IF($B34=ﾜｰｸｼｰﾄ1!$B$2,ﾜｰｸｼｰﾄ1!$D$1,IF(COUNTIF(ﾜｰｸｼｰﾄ1!$E$65:$E$69,K$4)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K$4,ﾜｰｸｼｰﾄ1!$W$49:$X$53,2,FALSE),FALSE),VLOOKUP($B34,ﾜｰｸｼｰﾄ1!$N$45:$S$71,VLOOKUP(K$4,ﾜｰｸｼｰﾄ1!$E$65:$F$69,2,FALSE),FALSE))))))</f>
        <v/>
      </c>
      <c r="N34" s="4" t="str">
        <f>IF(N$4="　","",IF($B34="","",IF($B34=ﾜｰｸｼｰﾄ1!$B$8,ﾜｰｸｼｰﾄ1!$D$1,IF($B34=ﾜｰｸｼｰﾄ1!$B$2,ﾜｰｸｼｰﾄ1!$D$1,IF(COUNTIF(ﾜｰｸｼｰﾄ1!$E$65:$E$69,N$4)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N$4,ﾜｰｸｼｰﾄ1!$W$49:$X$53,2,FALSE),FALSE),VLOOKUP($B34,ﾜｰｸｼｰﾄ1!$N$45:$S$71,VLOOKUP(N$4,ﾜｰｸｼｰﾄ1!$E$65:$F$69,2,FALSE),FALSE))))))</f>
        <v/>
      </c>
      <c r="O34" s="4" t="str">
        <f>IF(N$4="　","",IF($B34="","",IF($B34=ﾜｰｸｼｰﾄ1!$B$8,ﾜｰｸｼｰﾄ1!$D$1,IF($B34=ﾜｰｸｼｰﾄ1!$B$2,ﾜｰｸｼｰﾄ1!$D$1,IF(COUNTIF(ﾜｰｸｼｰﾄ1!$E$65:$E$69,N$4)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N$4,ﾜｰｸｼｰﾄ1!$W$49:$X$53,2,FALSE),FALSE),VLOOKUP($B34,ﾜｰｸｼｰﾄ1!$N$45:$S$71,VLOOKUP(N$4,ﾜｰｸｼｰﾄ1!$E$65:$F$69,2,FALSE),FALSE))))))</f>
        <v/>
      </c>
      <c r="P34" s="4" t="str">
        <f>IF(N$4="　","",IF($B34="","",IF($B34=ﾜｰｸｼｰﾄ1!$B$8,ﾜｰｸｼｰﾄ1!$D$1,IF($B34=ﾜｰｸｼｰﾄ1!$B$2,ﾜｰｸｼｰﾄ1!$D$1,IF(COUNTIF(ﾜｰｸｼｰﾄ1!$E$65:$E$69,N$4)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N$4,ﾜｰｸｼｰﾄ1!$W$49:$X$53,2,FALSE),FALSE),VLOOKUP($B34,ﾜｰｸｼｰﾄ1!$N$45:$S$71,VLOOKUP(N$4,ﾜｰｸｼｰﾄ1!$E$65:$F$69,2,FALSE),FALSE))))))</f>
        <v/>
      </c>
      <c r="Q34" s="4" t="str">
        <f>IF(Q$4="　","",IF($B34="","",IF($B34=ﾜｰｸｼｰﾄ1!$B$8,ﾜｰｸｼｰﾄ1!$D$1,IF($B34=ﾜｰｸｼｰﾄ1!$B$2,ﾜｰｸｼｰﾄ1!$D$1,IF(COUNTIF(ﾜｰｸｼｰﾄ1!$E$65:$E$69,Q$4)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Q$4,ﾜｰｸｼｰﾄ1!$W$49:$X$53,2,FALSE),FALSE),VLOOKUP($B34,ﾜｰｸｼｰﾄ1!$N$45:$S$71,VLOOKUP(Q$4,ﾜｰｸｼｰﾄ1!$E$65:$F$69,2,FALSE),FALSE))))))</f>
        <v/>
      </c>
      <c r="R34" s="4" t="str">
        <f>IF(Q$4="　","",IF($B34="","",IF($B34=ﾜｰｸｼｰﾄ1!$B$8,ﾜｰｸｼｰﾄ1!$D$1,IF($B34=ﾜｰｸｼｰﾄ1!$B$2,ﾜｰｸｼｰﾄ1!$D$1,IF(COUNTIF(ﾜｰｸｼｰﾄ1!$E$65:$E$69,Q$4)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Q$4,ﾜｰｸｼｰﾄ1!$W$49:$X$53,2,FALSE),FALSE),VLOOKUP($B34,ﾜｰｸｼｰﾄ1!$N$45:$S$71,VLOOKUP(Q$4,ﾜｰｸｼｰﾄ1!$E$65:$F$69,2,FALSE),FALSE))))))</f>
        <v/>
      </c>
      <c r="S34" s="4" t="str">
        <f>IF(Q$4="　","",IF($B34="","",IF($B34=ﾜｰｸｼｰﾄ1!$B$8,ﾜｰｸｼｰﾄ1!$D$1,IF($B34=ﾜｰｸｼｰﾄ1!$B$2,ﾜｰｸｼｰﾄ1!$D$1,IF(COUNTIF(ﾜｰｸｼｰﾄ1!$E$65:$E$69,Q$4)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Q$4,ﾜｰｸｼｰﾄ1!$W$49:$X$53,2,FALSE),FALSE),VLOOKUP($B34,ﾜｰｸｼｰﾄ1!$N$45:$S$71,VLOOKUP(Q$4,ﾜｰｸｼｰﾄ1!$E$65:$F$69,2,FALSE),FALSE))))))</f>
        <v/>
      </c>
      <c r="T34" s="4" t="str">
        <f>IF(T$4="　","",IF($B34="","",IF($B34=ﾜｰｸｼｰﾄ1!$B$8,ﾜｰｸｼｰﾄ1!$D$1,IF($B34=ﾜｰｸｼｰﾄ1!$B$2,ﾜｰｸｼｰﾄ1!$D$1,IF(COUNTIF(ﾜｰｸｼｰﾄ1!$E$65:$E$69,T$4)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T$4,ﾜｰｸｼｰﾄ1!$W$49:$X$53,2,FALSE),FALSE),VLOOKUP($B34,ﾜｰｸｼｰﾄ1!$N$45:$S$71,VLOOKUP(T$4,ﾜｰｸｼｰﾄ1!$E$65:$F$69,2,FALSE),FALSE))))))</f>
        <v/>
      </c>
      <c r="U34" s="4" t="str">
        <f>IF(T$4="　","",IF($B34="","",IF($B34=ﾜｰｸｼｰﾄ1!$B$8,ﾜｰｸｼｰﾄ1!$D$1,IF($B34=ﾜｰｸｼｰﾄ1!$B$2,ﾜｰｸｼｰﾄ1!$D$1,IF(COUNTIF(ﾜｰｸｼｰﾄ1!$E$65:$E$69,T$4)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T$4,ﾜｰｸｼｰﾄ1!$W$49:$X$53,2,FALSE),FALSE),VLOOKUP($B34,ﾜｰｸｼｰﾄ1!$N$45:$S$71,VLOOKUP(T$4,ﾜｰｸｼｰﾄ1!$E$65:$F$69,2,FALSE),FALSE))))))</f>
        <v/>
      </c>
      <c r="V34" s="4" t="str">
        <f>IF(T$4="　","",IF($B34="","",IF($B34=ﾜｰｸｼｰﾄ1!$B$8,ﾜｰｸｼｰﾄ1!$D$1,IF($B34=ﾜｰｸｼｰﾄ1!$B$2,ﾜｰｸｼｰﾄ1!$D$1,IF(COUNTIF(ﾜｰｸｼｰﾄ1!$E$65:$E$69,T$4)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T$4,ﾜｰｸｼｰﾄ1!$W$49:$X$53,2,FALSE),FALSE),VLOOKUP($B34,ﾜｰｸｼｰﾄ1!$N$45:$S$71,VLOOKUP(T$4,ﾜｰｸｼｰﾄ1!$E$65:$F$69,2,FALSE),FALSE))))))</f>
        <v/>
      </c>
      <c r="W34" s="4" t="str">
        <f>IF(W$4="　","",IF($B34="","",IF($B34=ﾜｰｸｼｰﾄ1!$B$8,ﾜｰｸｼｰﾄ1!$D$1,IF($B34=ﾜｰｸｼｰﾄ1!$B$2,ﾜｰｸｼｰﾄ1!$D$1,IF(COUNTIF(ﾜｰｸｼｰﾄ1!$E$65:$E$69,W$4)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W$4,ﾜｰｸｼｰﾄ1!$W$49:$X$53,2,FALSE),FALSE),VLOOKUP($B34,ﾜｰｸｼｰﾄ1!$N$45:$S$71,VLOOKUP(W$4,ﾜｰｸｼｰﾄ1!$E$65:$F$69,2,FALSE),FALSE))))))</f>
        <v/>
      </c>
      <c r="X34" s="4" t="str">
        <f>IF(W$4="　","",IF($B34="","",IF($B34=ﾜｰｸｼｰﾄ1!$B$8,ﾜｰｸｼｰﾄ1!$D$1,IF($B34=ﾜｰｸｼｰﾄ1!$B$2,ﾜｰｸｼｰﾄ1!$D$1,IF(COUNTIF(ﾜｰｸｼｰﾄ1!$E$65:$E$69,W$4)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W$4,ﾜｰｸｼｰﾄ1!$W$49:$X$53,2,FALSE),FALSE),VLOOKUP($B34,ﾜｰｸｼｰﾄ1!$N$45:$S$71,VLOOKUP(W$4,ﾜｰｸｼｰﾄ1!$E$65:$F$69,2,FALSE),FALSE))))))</f>
        <v/>
      </c>
      <c r="Y34" s="4" t="str">
        <f>IF(W$4="　","",IF($B34="","",IF($B34=ﾜｰｸｼｰﾄ1!$B$8,ﾜｰｸｼｰﾄ1!$D$1,IF($B34=ﾜｰｸｼｰﾄ1!$B$2,ﾜｰｸｼｰﾄ1!$D$1,IF(COUNTIF(ﾜｰｸｼｰﾄ1!$E$65:$E$69,W$4)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W$4,ﾜｰｸｼｰﾄ1!$W$49:$X$53,2,FALSE),FALSE),VLOOKUP($B34,ﾜｰｸｼｰﾄ1!$N$45:$S$71,VLOOKUP(W$4,ﾜｰｸｼｰﾄ1!$E$65:$F$69,2,FALSE),FALSE))))))</f>
        <v/>
      </c>
      <c r="Z34" s="4" t="str">
        <f>IF(Z$4="　","",IF($B34="","",IF($B34=ﾜｰｸｼｰﾄ1!$B$8,ﾜｰｸｼｰﾄ1!$D$1,IF($B34=ﾜｰｸｼｰﾄ1!$B$2,ﾜｰｸｼｰﾄ1!$D$1,IF(COUNTIF(ﾜｰｸｼｰﾄ1!$E$65:$E$69,Z$4)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Z$4,ﾜｰｸｼｰﾄ1!$W$49:$X$53,2,FALSE),FALSE),VLOOKUP($B34,ﾜｰｸｼｰﾄ1!$N$45:$S$71,VLOOKUP(Z$4,ﾜｰｸｼｰﾄ1!$E$65:$F$69,2,FALSE),FALSE))))))</f>
        <v/>
      </c>
      <c r="AA34" s="4" t="str">
        <f>IF(Z$4="　","",IF($B34="","",IF($B34=ﾜｰｸｼｰﾄ1!$B$8,ﾜｰｸｼｰﾄ1!$D$1,IF($B34=ﾜｰｸｼｰﾄ1!$B$2,ﾜｰｸｼｰﾄ1!$D$1,IF(COUNTIF(ﾜｰｸｼｰﾄ1!$E$65:$E$69,Z$4)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Z$4,ﾜｰｸｼｰﾄ1!$W$49:$X$53,2,FALSE),FALSE),VLOOKUP($B34,ﾜｰｸｼｰﾄ1!$N$45:$S$71,VLOOKUP(Z$4,ﾜｰｸｼｰﾄ1!$E$65:$F$69,2,FALSE),FALSE))))))</f>
        <v/>
      </c>
      <c r="AB34" s="4" t="str">
        <f>IF(Z$4="　","",IF($B34="","",IF($B34=ﾜｰｸｼｰﾄ1!$B$8,ﾜｰｸｼｰﾄ1!$D$1,IF($B34=ﾜｰｸｼｰﾄ1!$B$2,ﾜｰｸｼｰﾄ1!$D$1,IF(COUNTIF(ﾜｰｸｼｰﾄ1!$E$65:$E$69,Z$4)=0,VLOOKUP(CONCATENATE(VLOOKUP(IF(ISERROR(VLOOKUP($B34,ﾜｰｸｼｰﾄ1!$I$55:$J$68,2,FALSE))=TRUE,$B34,VLOOKUP($B34,ﾜｰｸｼｰﾄ1!$I$55:$J$68,2,FALSE)),ﾜｰｸｼｰﾄ1!$E$72:$G$88,2,FALSE),VLOOKUP(IF(ISERROR(VLOOKUP($B34,ﾜｰｸｼｰﾄ1!$I$55:$J$68,2,FALSE))=TRUE,$B34,VLOOKUP($B34,ﾜｰｸｼｰﾄ1!$I$55:$J$68,2,FALSE)),ﾜｰｸｼｰﾄ1!$E$72:$G$88,3,FALSE)),ﾜｰｸｼｰﾄ1!$V$25:$AA$40,VLOOKUP(Z$4,ﾜｰｸｼｰﾄ1!$W$49:$X$53,2,FALSE),FALSE),VLOOKUP($B34,ﾜｰｸｼｰﾄ1!$N$45:$S$71,VLOOKUP(Z$4,ﾜｰｸｼｰﾄ1!$E$65:$F$69,2,FALSE),FALSE))))))</f>
        <v/>
      </c>
      <c r="AC34" s="4" t="str">
        <f>IF($B34="","",IF($B34=ﾜｰｸｼｰﾄ1!$B$2,ﾜｰｸｼｰﾄ1!$D$1,IF($B34=ﾜｰｸｼｰﾄ1!$B$8,ﾜｰｸｼｰﾄ1!$D$1,ﾜｰｸｼｰﾄ1!$D$2)))</f>
        <v/>
      </c>
      <c r="AD34" s="4" t="str">
        <f>IF($B34="","",IF($B34=ﾜｰｸｼｰﾄ1!$B$2,ﾜｰｸｼｰﾄ1!$D$1,IF($B34=ﾜｰｸｼｰﾄ1!$B$8,ﾜｰｸｼｰﾄ1!$D$1,ﾜｰｸｼｰﾄ1!$D$2)))</f>
        <v/>
      </c>
    </row>
    <row r="35" spans="1:30" ht="18.5" thickBot="1" x14ac:dyDescent="0.6">
      <c r="A35" s="1">
        <v>27</v>
      </c>
      <c r="B35" s="78" t="str">
        <f>IF(A35&gt;ﾜｰｸｼｰﾄ1!$D$7,"",VLOOKUP(A35,ﾜｰｸｼｰﾄ1!$D$8:$M$34,ﾜｰｸｼｰﾄ1!$N$24+1,FALSE))</f>
        <v/>
      </c>
      <c r="C35" s="4" t="str">
        <f>IF($B35="","",IF($B35=ﾜｰｸｼｰﾄ1!$B$2,ﾜｰｸｼｰﾄ1!$D$1,IF($B35=ﾜｰｸｼｰﾄ1!$B$8,ﾜｰｸｼｰﾄ1!$D$1,ﾜｰｸｼｰﾄ1!$D$2)))</f>
        <v/>
      </c>
      <c r="D35" s="4" t="str">
        <f>IF($B35="","",IF($B35=ﾜｰｸｼｰﾄ1!$B$2,ﾜｰｸｼｰﾄ1!$D$1,IF($B35=ﾜｰｸｼｰﾄ1!$B$8,ﾜｰｸｼｰﾄ1!$D$1,ﾜｰｸｼｰﾄ1!$D$2)))</f>
        <v/>
      </c>
      <c r="E35" s="4" t="str">
        <f>IF($B35="","",IF($B35=ﾜｰｸｼｰﾄ1!$B$2,ﾜｰｸｼｰﾄ1!$D$2,IF($B35=ﾜｰｸｼｰﾄ1!$B$8,ﾜｰｸｼｰﾄ1!$D$2,ﾜｰｸｼｰﾄ1!$D$1)))</f>
        <v/>
      </c>
      <c r="F35" s="4" t="str">
        <f>IF($B35="","",IF($B35=ﾜｰｸｼｰﾄ1!$B$2,ﾜｰｸｼｰﾄ1!$D$1,IF($B35=ﾜｰｸｼｰﾄ1!$B$8,ﾜｰｸｼｰﾄ1!$D$1,ﾜｰｸｼｰﾄ1!$D$2)))</f>
        <v/>
      </c>
      <c r="G35" s="4" t="str">
        <f>IF($B35="","",IF($B35=ﾜｰｸｼｰﾄ1!$B$2,ﾜｰｸｼｰﾄ1!$D$1,IF($B35=ﾜｰｸｼｰﾄ1!$B$8,ﾜｰｸｼｰﾄ1!$D$1,ﾜｰｸｼｰﾄ1!$D$2)))</f>
        <v/>
      </c>
      <c r="H35" s="4" t="str">
        <f>IF(H$4="　","",IF($B35="","",IF($B35=ﾜｰｸｼｰﾄ1!$B$8,ﾜｰｸｼｰﾄ1!$D$1,IF($B35=ﾜｰｸｼｰﾄ1!$B$2,ﾜｰｸｼｰﾄ1!$D$1,IF(COUNTIF(ﾜｰｸｼｰﾄ1!$E$65:$E$69,H$4)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H$4,ﾜｰｸｼｰﾄ1!$W$49:$X$53,2,FALSE),FALSE),VLOOKUP($B35,ﾜｰｸｼｰﾄ1!$N$45:$S$71,VLOOKUP(H$4,ﾜｰｸｼｰﾄ1!$E$65:$F$69,2,FALSE),FALSE))))))</f>
        <v/>
      </c>
      <c r="I35" s="4" t="str">
        <f>IF(H$4="　","",IF($B35="","",IF($B35=ﾜｰｸｼｰﾄ1!$B$8,ﾜｰｸｼｰﾄ1!$D$1,IF($B35=ﾜｰｸｼｰﾄ1!$B$2,ﾜｰｸｼｰﾄ1!$D$1,IF(COUNTIF(ﾜｰｸｼｰﾄ1!$E$65:$E$69,H$4)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H$4,ﾜｰｸｼｰﾄ1!$W$49:$X$53,2,FALSE),FALSE),VLOOKUP($B35,ﾜｰｸｼｰﾄ1!$N$45:$S$71,VLOOKUP(H$4,ﾜｰｸｼｰﾄ1!$E$65:$F$69,2,FALSE),FALSE))))))</f>
        <v/>
      </c>
      <c r="J35" s="4" t="str">
        <f>IF(H$4="　","",IF($B35="","",IF($B35=ﾜｰｸｼｰﾄ1!$B$8,ﾜｰｸｼｰﾄ1!$D$1,IF($B35=ﾜｰｸｼｰﾄ1!$B$2,ﾜｰｸｼｰﾄ1!$D$1,IF(COUNTIF(ﾜｰｸｼｰﾄ1!$E$65:$E$69,H$4)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H$4,ﾜｰｸｼｰﾄ1!$W$49:$X$53,2,FALSE),FALSE),VLOOKUP($B35,ﾜｰｸｼｰﾄ1!$N$45:$S$71,VLOOKUP(H$4,ﾜｰｸｼｰﾄ1!$E$65:$F$69,2,FALSE),FALSE))))))</f>
        <v/>
      </c>
      <c r="K35" s="4" t="str">
        <f>IF(K$4="　","",IF($B35="","",IF($B35=ﾜｰｸｼｰﾄ1!$B$8,ﾜｰｸｼｰﾄ1!$D$1,IF($B35=ﾜｰｸｼｰﾄ1!$B$2,ﾜｰｸｼｰﾄ1!$D$1,IF(COUNTIF(ﾜｰｸｼｰﾄ1!$E$65:$E$69,K$4)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K$4,ﾜｰｸｼｰﾄ1!$W$49:$X$53,2,FALSE),FALSE),VLOOKUP($B35,ﾜｰｸｼｰﾄ1!$N$45:$S$71,VLOOKUP(K$4,ﾜｰｸｼｰﾄ1!$E$65:$F$69,2,FALSE),FALSE))))))</f>
        <v/>
      </c>
      <c r="L35" s="4" t="str">
        <f>IF(K$4="　","",IF($B35="","",IF($B35=ﾜｰｸｼｰﾄ1!$B$8,ﾜｰｸｼｰﾄ1!$D$1,IF($B35=ﾜｰｸｼｰﾄ1!$B$2,ﾜｰｸｼｰﾄ1!$D$1,IF(COUNTIF(ﾜｰｸｼｰﾄ1!$E$65:$E$69,K$4)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K$4,ﾜｰｸｼｰﾄ1!$W$49:$X$53,2,FALSE),FALSE),VLOOKUP($B35,ﾜｰｸｼｰﾄ1!$N$45:$S$71,VLOOKUP(K$4,ﾜｰｸｼｰﾄ1!$E$65:$F$69,2,FALSE),FALSE))))))</f>
        <v/>
      </c>
      <c r="M35" s="4" t="str">
        <f>IF(K$4="　","",IF($B35="","",IF($B35=ﾜｰｸｼｰﾄ1!$B$8,ﾜｰｸｼｰﾄ1!$D$1,IF($B35=ﾜｰｸｼｰﾄ1!$B$2,ﾜｰｸｼｰﾄ1!$D$1,IF(COUNTIF(ﾜｰｸｼｰﾄ1!$E$65:$E$69,K$4)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K$4,ﾜｰｸｼｰﾄ1!$W$49:$X$53,2,FALSE),FALSE),VLOOKUP($B35,ﾜｰｸｼｰﾄ1!$N$45:$S$71,VLOOKUP(K$4,ﾜｰｸｼｰﾄ1!$E$65:$F$69,2,FALSE),FALSE))))))</f>
        <v/>
      </c>
      <c r="N35" s="4" t="str">
        <f>IF(N$4="　","",IF($B35="","",IF($B35=ﾜｰｸｼｰﾄ1!$B$8,ﾜｰｸｼｰﾄ1!$D$1,IF($B35=ﾜｰｸｼｰﾄ1!$B$2,ﾜｰｸｼｰﾄ1!$D$1,IF(COUNTIF(ﾜｰｸｼｰﾄ1!$E$65:$E$69,N$4)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N$4,ﾜｰｸｼｰﾄ1!$W$49:$X$53,2,FALSE),FALSE),VLOOKUP($B35,ﾜｰｸｼｰﾄ1!$N$45:$S$71,VLOOKUP(N$4,ﾜｰｸｼｰﾄ1!$E$65:$F$69,2,FALSE),FALSE))))))</f>
        <v/>
      </c>
      <c r="O35" s="4" t="str">
        <f>IF(N$4="　","",IF($B35="","",IF($B35=ﾜｰｸｼｰﾄ1!$B$8,ﾜｰｸｼｰﾄ1!$D$1,IF($B35=ﾜｰｸｼｰﾄ1!$B$2,ﾜｰｸｼｰﾄ1!$D$1,IF(COUNTIF(ﾜｰｸｼｰﾄ1!$E$65:$E$69,N$4)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N$4,ﾜｰｸｼｰﾄ1!$W$49:$X$53,2,FALSE),FALSE),VLOOKUP($B35,ﾜｰｸｼｰﾄ1!$N$45:$S$71,VLOOKUP(N$4,ﾜｰｸｼｰﾄ1!$E$65:$F$69,2,FALSE),FALSE))))))</f>
        <v/>
      </c>
      <c r="P35" s="4" t="str">
        <f>IF(N$4="　","",IF($B35="","",IF($B35=ﾜｰｸｼｰﾄ1!$B$8,ﾜｰｸｼｰﾄ1!$D$1,IF($B35=ﾜｰｸｼｰﾄ1!$B$2,ﾜｰｸｼｰﾄ1!$D$1,IF(COUNTIF(ﾜｰｸｼｰﾄ1!$E$65:$E$69,N$4)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N$4,ﾜｰｸｼｰﾄ1!$W$49:$X$53,2,FALSE),FALSE),VLOOKUP($B35,ﾜｰｸｼｰﾄ1!$N$45:$S$71,VLOOKUP(N$4,ﾜｰｸｼｰﾄ1!$E$65:$F$69,2,FALSE),FALSE))))))</f>
        <v/>
      </c>
      <c r="Q35" s="4" t="str">
        <f>IF(Q$4="　","",IF($B35="","",IF($B35=ﾜｰｸｼｰﾄ1!$B$8,ﾜｰｸｼｰﾄ1!$D$1,IF($B35=ﾜｰｸｼｰﾄ1!$B$2,ﾜｰｸｼｰﾄ1!$D$1,IF(COUNTIF(ﾜｰｸｼｰﾄ1!$E$65:$E$69,Q$4)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Q$4,ﾜｰｸｼｰﾄ1!$W$49:$X$53,2,FALSE),FALSE),VLOOKUP($B35,ﾜｰｸｼｰﾄ1!$N$45:$S$71,VLOOKUP(Q$4,ﾜｰｸｼｰﾄ1!$E$65:$F$69,2,FALSE),FALSE))))))</f>
        <v/>
      </c>
      <c r="R35" s="4" t="str">
        <f>IF(Q$4="　","",IF($B35="","",IF($B35=ﾜｰｸｼｰﾄ1!$B$8,ﾜｰｸｼｰﾄ1!$D$1,IF($B35=ﾜｰｸｼｰﾄ1!$B$2,ﾜｰｸｼｰﾄ1!$D$1,IF(COUNTIF(ﾜｰｸｼｰﾄ1!$E$65:$E$69,Q$4)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Q$4,ﾜｰｸｼｰﾄ1!$W$49:$X$53,2,FALSE),FALSE),VLOOKUP($B35,ﾜｰｸｼｰﾄ1!$N$45:$S$71,VLOOKUP(Q$4,ﾜｰｸｼｰﾄ1!$E$65:$F$69,2,FALSE),FALSE))))))</f>
        <v/>
      </c>
      <c r="S35" s="4" t="str">
        <f>IF(Q$4="　","",IF($B35="","",IF($B35=ﾜｰｸｼｰﾄ1!$B$8,ﾜｰｸｼｰﾄ1!$D$1,IF($B35=ﾜｰｸｼｰﾄ1!$B$2,ﾜｰｸｼｰﾄ1!$D$1,IF(COUNTIF(ﾜｰｸｼｰﾄ1!$E$65:$E$69,Q$4)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Q$4,ﾜｰｸｼｰﾄ1!$W$49:$X$53,2,FALSE),FALSE),VLOOKUP($B35,ﾜｰｸｼｰﾄ1!$N$45:$S$71,VLOOKUP(Q$4,ﾜｰｸｼｰﾄ1!$E$65:$F$69,2,FALSE),FALSE))))))</f>
        <v/>
      </c>
      <c r="T35" s="4" t="str">
        <f>IF(T$4="　","",IF($B35="","",IF($B35=ﾜｰｸｼｰﾄ1!$B$8,ﾜｰｸｼｰﾄ1!$D$1,IF($B35=ﾜｰｸｼｰﾄ1!$B$2,ﾜｰｸｼｰﾄ1!$D$1,IF(COUNTIF(ﾜｰｸｼｰﾄ1!$E$65:$E$69,T$4)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T$4,ﾜｰｸｼｰﾄ1!$W$49:$X$53,2,FALSE),FALSE),VLOOKUP($B35,ﾜｰｸｼｰﾄ1!$N$45:$S$71,VLOOKUP(T$4,ﾜｰｸｼｰﾄ1!$E$65:$F$69,2,FALSE),FALSE))))))</f>
        <v/>
      </c>
      <c r="U35" s="4" t="str">
        <f>IF(T$4="　","",IF($B35="","",IF($B35=ﾜｰｸｼｰﾄ1!$B$8,ﾜｰｸｼｰﾄ1!$D$1,IF($B35=ﾜｰｸｼｰﾄ1!$B$2,ﾜｰｸｼｰﾄ1!$D$1,IF(COUNTIF(ﾜｰｸｼｰﾄ1!$E$65:$E$69,T$4)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T$4,ﾜｰｸｼｰﾄ1!$W$49:$X$53,2,FALSE),FALSE),VLOOKUP($B35,ﾜｰｸｼｰﾄ1!$N$45:$S$71,VLOOKUP(T$4,ﾜｰｸｼｰﾄ1!$E$65:$F$69,2,FALSE),FALSE))))))</f>
        <v/>
      </c>
      <c r="V35" s="4" t="str">
        <f>IF(T$4="　","",IF($B35="","",IF($B35=ﾜｰｸｼｰﾄ1!$B$8,ﾜｰｸｼｰﾄ1!$D$1,IF($B35=ﾜｰｸｼｰﾄ1!$B$2,ﾜｰｸｼｰﾄ1!$D$1,IF(COUNTIF(ﾜｰｸｼｰﾄ1!$E$65:$E$69,T$4)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T$4,ﾜｰｸｼｰﾄ1!$W$49:$X$53,2,FALSE),FALSE),VLOOKUP($B35,ﾜｰｸｼｰﾄ1!$N$45:$S$71,VLOOKUP(T$4,ﾜｰｸｼｰﾄ1!$E$65:$F$69,2,FALSE),FALSE))))))</f>
        <v/>
      </c>
      <c r="W35" s="4" t="str">
        <f>IF(W$4="　","",IF($B35="","",IF($B35=ﾜｰｸｼｰﾄ1!$B$8,ﾜｰｸｼｰﾄ1!$D$1,IF($B35=ﾜｰｸｼｰﾄ1!$B$2,ﾜｰｸｼｰﾄ1!$D$1,IF(COUNTIF(ﾜｰｸｼｰﾄ1!$E$65:$E$69,W$4)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W$4,ﾜｰｸｼｰﾄ1!$W$49:$X$53,2,FALSE),FALSE),VLOOKUP($B35,ﾜｰｸｼｰﾄ1!$N$45:$S$71,VLOOKUP(W$4,ﾜｰｸｼｰﾄ1!$E$65:$F$69,2,FALSE),FALSE))))))</f>
        <v/>
      </c>
      <c r="X35" s="4" t="str">
        <f>IF(W$4="　","",IF($B35="","",IF($B35=ﾜｰｸｼｰﾄ1!$B$8,ﾜｰｸｼｰﾄ1!$D$1,IF($B35=ﾜｰｸｼｰﾄ1!$B$2,ﾜｰｸｼｰﾄ1!$D$1,IF(COUNTIF(ﾜｰｸｼｰﾄ1!$E$65:$E$69,W$4)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W$4,ﾜｰｸｼｰﾄ1!$W$49:$X$53,2,FALSE),FALSE),VLOOKUP($B35,ﾜｰｸｼｰﾄ1!$N$45:$S$71,VLOOKUP(W$4,ﾜｰｸｼｰﾄ1!$E$65:$F$69,2,FALSE),FALSE))))))</f>
        <v/>
      </c>
      <c r="Y35" s="4" t="str">
        <f>IF(W$4="　","",IF($B35="","",IF($B35=ﾜｰｸｼｰﾄ1!$B$8,ﾜｰｸｼｰﾄ1!$D$1,IF($B35=ﾜｰｸｼｰﾄ1!$B$2,ﾜｰｸｼｰﾄ1!$D$1,IF(COUNTIF(ﾜｰｸｼｰﾄ1!$E$65:$E$69,W$4)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W$4,ﾜｰｸｼｰﾄ1!$W$49:$X$53,2,FALSE),FALSE),VLOOKUP($B35,ﾜｰｸｼｰﾄ1!$N$45:$S$71,VLOOKUP(W$4,ﾜｰｸｼｰﾄ1!$E$65:$F$69,2,FALSE),FALSE))))))</f>
        <v/>
      </c>
      <c r="Z35" s="4" t="str">
        <f>IF(Z$4="　","",IF($B35="","",IF($B35=ﾜｰｸｼｰﾄ1!$B$8,ﾜｰｸｼｰﾄ1!$D$1,IF($B35=ﾜｰｸｼｰﾄ1!$B$2,ﾜｰｸｼｰﾄ1!$D$1,IF(COUNTIF(ﾜｰｸｼｰﾄ1!$E$65:$E$69,Z$4)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Z$4,ﾜｰｸｼｰﾄ1!$W$49:$X$53,2,FALSE),FALSE),VLOOKUP($B35,ﾜｰｸｼｰﾄ1!$N$45:$S$71,VLOOKUP(Z$4,ﾜｰｸｼｰﾄ1!$E$65:$F$69,2,FALSE),FALSE))))))</f>
        <v/>
      </c>
      <c r="AA35" s="4" t="str">
        <f>IF(Z$4="　","",IF($B35="","",IF($B35=ﾜｰｸｼｰﾄ1!$B$8,ﾜｰｸｼｰﾄ1!$D$1,IF($B35=ﾜｰｸｼｰﾄ1!$B$2,ﾜｰｸｼｰﾄ1!$D$1,IF(COUNTIF(ﾜｰｸｼｰﾄ1!$E$65:$E$69,Z$4)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Z$4,ﾜｰｸｼｰﾄ1!$W$49:$X$53,2,FALSE),FALSE),VLOOKUP($B35,ﾜｰｸｼｰﾄ1!$N$45:$S$71,VLOOKUP(Z$4,ﾜｰｸｼｰﾄ1!$E$65:$F$69,2,FALSE),FALSE))))))</f>
        <v/>
      </c>
      <c r="AB35" s="4" t="str">
        <f>IF(Z$4="　","",IF($B35="","",IF($B35=ﾜｰｸｼｰﾄ1!$B$8,ﾜｰｸｼｰﾄ1!$D$1,IF($B35=ﾜｰｸｼｰﾄ1!$B$2,ﾜｰｸｼｰﾄ1!$D$1,IF(COUNTIF(ﾜｰｸｼｰﾄ1!$E$65:$E$69,Z$4)=0,VLOOKUP(CONCATENATE(VLOOKUP(IF(ISERROR(VLOOKUP($B35,ﾜｰｸｼｰﾄ1!$I$55:$J$68,2,FALSE))=TRUE,$B35,VLOOKUP($B35,ﾜｰｸｼｰﾄ1!$I$55:$J$68,2,FALSE)),ﾜｰｸｼｰﾄ1!$E$72:$G$88,2,FALSE),VLOOKUP(IF(ISERROR(VLOOKUP($B35,ﾜｰｸｼｰﾄ1!$I$55:$J$68,2,FALSE))=TRUE,$B35,VLOOKUP($B35,ﾜｰｸｼｰﾄ1!$I$55:$J$68,2,FALSE)),ﾜｰｸｼｰﾄ1!$E$72:$G$88,3,FALSE)),ﾜｰｸｼｰﾄ1!$V$25:$AA$40,VLOOKUP(Z$4,ﾜｰｸｼｰﾄ1!$W$49:$X$53,2,FALSE),FALSE),VLOOKUP($B35,ﾜｰｸｼｰﾄ1!$N$45:$S$71,VLOOKUP(Z$4,ﾜｰｸｼｰﾄ1!$E$65:$F$69,2,FALSE),FALSE))))))</f>
        <v/>
      </c>
      <c r="AC35" s="4" t="str">
        <f>IF($B35="","",IF($B35=ﾜｰｸｼｰﾄ1!$B$2,ﾜｰｸｼｰﾄ1!$D$1,IF($B35=ﾜｰｸｼｰﾄ1!$B$8,ﾜｰｸｼｰﾄ1!$D$1,ﾜｰｸｼｰﾄ1!$D$2)))</f>
        <v/>
      </c>
      <c r="AD35" s="4" t="str">
        <f>IF($B35="","",IF($B35=ﾜｰｸｼｰﾄ1!$B$2,ﾜｰｸｼｰﾄ1!$D$1,IF($B35=ﾜｰｸｼｰﾄ1!$B$8,ﾜｰｸｼｰﾄ1!$D$1,ﾜｰｸｼｰﾄ1!$D$2)))</f>
        <v/>
      </c>
    </row>
    <row r="36" spans="1:30" ht="18.5" thickTop="1" x14ac:dyDescent="0.55000000000000004">
      <c r="A36" s="1">
        <v>0</v>
      </c>
      <c r="B36" s="79" t="s">
        <v>92</v>
      </c>
      <c r="C36" s="8" t="s">
        <v>70</v>
      </c>
      <c r="D36" s="8" t="s">
        <v>71</v>
      </c>
      <c r="E36" s="8" t="s">
        <v>71</v>
      </c>
      <c r="F36" s="8" t="s">
        <v>71</v>
      </c>
      <c r="G36" s="8" t="s">
        <v>71</v>
      </c>
      <c r="H36" s="8" t="s">
        <v>71</v>
      </c>
      <c r="I36" s="8" t="s">
        <v>71</v>
      </c>
      <c r="J36" s="8" t="s">
        <v>71</v>
      </c>
      <c r="K36" s="8" t="s">
        <v>71</v>
      </c>
      <c r="L36" s="8" t="s">
        <v>71</v>
      </c>
      <c r="M36" s="8" t="s">
        <v>71</v>
      </c>
      <c r="N36" s="8" t="s">
        <v>71</v>
      </c>
      <c r="O36" s="8" t="s">
        <v>71</v>
      </c>
      <c r="P36" s="8" t="s">
        <v>71</v>
      </c>
      <c r="Q36" s="8" t="s">
        <v>71</v>
      </c>
      <c r="R36" s="8" t="s">
        <v>71</v>
      </c>
      <c r="S36" s="8" t="s">
        <v>71</v>
      </c>
      <c r="T36" s="8" t="s">
        <v>71</v>
      </c>
      <c r="U36" s="8" t="s">
        <v>71</v>
      </c>
      <c r="V36" s="8" t="s">
        <v>71</v>
      </c>
      <c r="W36" s="8" t="s">
        <v>71</v>
      </c>
      <c r="X36" s="8" t="s">
        <v>71</v>
      </c>
      <c r="Y36" s="8" t="s">
        <v>71</v>
      </c>
      <c r="Z36" s="8" t="s">
        <v>71</v>
      </c>
      <c r="AA36" s="8" t="s">
        <v>71</v>
      </c>
      <c r="AB36" s="8" t="s">
        <v>71</v>
      </c>
      <c r="AC36" s="8" t="s">
        <v>71</v>
      </c>
      <c r="AD36" s="8" t="s">
        <v>71</v>
      </c>
    </row>
    <row r="37" spans="1:30" x14ac:dyDescent="0.55000000000000004">
      <c r="A37" s="1">
        <v>1</v>
      </c>
      <c r="B37" s="77" t="str">
        <f>IF(A37&gt;ﾜｰｸｼｰﾄ1!$AL$1,"",VLOOKUP(A37,ﾜｰｸｼｰﾄ1!$AL$2:$AM$39,2,FALSE))</f>
        <v/>
      </c>
      <c r="C37" s="4" t="str">
        <f>IF($B37="","",ﾜｰｸｼｰﾄ1!$D$1)</f>
        <v/>
      </c>
      <c r="D37" s="4" t="str">
        <f>IF($B37="","",ﾜｰｸｼｰﾄ1!$D$2)</f>
        <v/>
      </c>
      <c r="E37" s="4" t="str">
        <f>IF($B37="","",ﾜｰｸｼｰﾄ1!$D$1)</f>
        <v/>
      </c>
      <c r="F37" s="4" t="str">
        <f>IF($B37="","",ﾜｰｸｼｰﾄ1!$D$1)</f>
        <v/>
      </c>
      <c r="G37" s="4" t="str">
        <f>IF($B37="","",ﾜｰｸｼｰﾄ1!$D$1)</f>
        <v/>
      </c>
      <c r="H37" s="4" t="str">
        <f>IF($B37="","",ﾜｰｸｼｰﾄ1!$D$1)</f>
        <v/>
      </c>
      <c r="I37" s="4" t="str">
        <f>IF($B37="","",ﾜｰｸｼｰﾄ1!$D$1)</f>
        <v/>
      </c>
      <c r="J37" s="4" t="str">
        <f>IF($B37="","",ﾜｰｸｼｰﾄ1!$D$1)</f>
        <v/>
      </c>
      <c r="K37" s="4" t="str">
        <f>IF($B37="","",ﾜｰｸｼｰﾄ1!$D$1)</f>
        <v/>
      </c>
      <c r="L37" s="4" t="str">
        <f>IF($B37="","",ﾜｰｸｼｰﾄ1!$D$1)</f>
        <v/>
      </c>
      <c r="M37" s="4" t="str">
        <f>IF($B37="","",ﾜｰｸｼｰﾄ1!$D$1)</f>
        <v/>
      </c>
      <c r="N37" s="4" t="str">
        <f>IF($B37="","",ﾜｰｸｼｰﾄ1!$D$1)</f>
        <v/>
      </c>
      <c r="O37" s="4" t="str">
        <f>IF($B37="","",ﾜｰｸｼｰﾄ1!$D$1)</f>
        <v/>
      </c>
      <c r="P37" s="4" t="str">
        <f>IF($B37="","",ﾜｰｸｼｰﾄ1!$D$1)</f>
        <v/>
      </c>
      <c r="Q37" s="4" t="str">
        <f>IF($B37="","",ﾜｰｸｼｰﾄ1!$D$1)</f>
        <v/>
      </c>
      <c r="R37" s="4" t="str">
        <f>IF($B37="","",ﾜｰｸｼｰﾄ1!$D$1)</f>
        <v/>
      </c>
      <c r="S37" s="4" t="str">
        <f>IF($B37="","",ﾜｰｸｼｰﾄ1!$D$1)</f>
        <v/>
      </c>
      <c r="T37" s="4" t="str">
        <f>IF($B37="","",ﾜｰｸｼｰﾄ1!$D$1)</f>
        <v/>
      </c>
      <c r="U37" s="4" t="str">
        <f>IF($B37="","",ﾜｰｸｼｰﾄ1!$D$1)</f>
        <v/>
      </c>
      <c r="V37" s="4" t="str">
        <f>IF($B37="","",ﾜｰｸｼｰﾄ1!$D$1)</f>
        <v/>
      </c>
      <c r="W37" s="4" t="str">
        <f>IF($B37="","",ﾜｰｸｼｰﾄ1!$D$1)</f>
        <v/>
      </c>
      <c r="X37" s="4" t="str">
        <f>IF($B37="","",ﾜｰｸｼｰﾄ1!$D$1)</f>
        <v/>
      </c>
      <c r="Y37" s="4" t="str">
        <f>IF($B37="","",ﾜｰｸｼｰﾄ1!$D$1)</f>
        <v/>
      </c>
      <c r="Z37" s="4" t="str">
        <f>IF($B37="","",ﾜｰｸｼｰﾄ1!$D$1)</f>
        <v/>
      </c>
      <c r="AA37" s="4" t="str">
        <f>IF($B37="","",ﾜｰｸｼｰﾄ1!$D$1)</f>
        <v/>
      </c>
      <c r="AB37" s="4" t="str">
        <f>IF($B37="","",ﾜｰｸｼｰﾄ1!$D$1)</f>
        <v/>
      </c>
      <c r="AC37" s="4" t="str">
        <f>IF($B37="","",ﾜｰｸｼｰﾄ1!$D$1)</f>
        <v/>
      </c>
      <c r="AD37" s="4" t="str">
        <f>IF($B37="","",ﾜｰｸｼｰﾄ1!$D$1)</f>
        <v/>
      </c>
    </row>
    <row r="38" spans="1:30" x14ac:dyDescent="0.55000000000000004">
      <c r="A38" s="1">
        <v>2</v>
      </c>
      <c r="B38" s="77" t="str">
        <f>IF(A38&gt;ﾜｰｸｼｰﾄ1!$AL$1,"",VLOOKUP(A38,ﾜｰｸｼｰﾄ1!$AL$2:$AM$39,2,FALSE))</f>
        <v/>
      </c>
      <c r="C38" s="4" t="str">
        <f>IF($B38="","",ﾜｰｸｼｰﾄ1!$D$1)</f>
        <v/>
      </c>
      <c r="D38" s="4" t="str">
        <f>IF($B38="","",ﾜｰｸｼｰﾄ1!$D$2)</f>
        <v/>
      </c>
      <c r="E38" s="4" t="str">
        <f>IF($B38="","",ﾜｰｸｼｰﾄ1!$D$1)</f>
        <v/>
      </c>
      <c r="F38" s="4" t="str">
        <f>IF($B38="","",ﾜｰｸｼｰﾄ1!$D$1)</f>
        <v/>
      </c>
      <c r="G38" s="4" t="str">
        <f>IF($B38="","",ﾜｰｸｼｰﾄ1!$D$1)</f>
        <v/>
      </c>
      <c r="H38" s="4" t="str">
        <f>IF($B38="","",ﾜｰｸｼｰﾄ1!$D$1)</f>
        <v/>
      </c>
      <c r="I38" s="4" t="str">
        <f>IF($B38="","",ﾜｰｸｼｰﾄ1!$D$1)</f>
        <v/>
      </c>
      <c r="J38" s="4" t="str">
        <f>IF($B38="","",ﾜｰｸｼｰﾄ1!$D$1)</f>
        <v/>
      </c>
      <c r="K38" s="4" t="str">
        <f>IF($B38="","",ﾜｰｸｼｰﾄ1!$D$1)</f>
        <v/>
      </c>
      <c r="L38" s="4" t="str">
        <f>IF($B38="","",ﾜｰｸｼｰﾄ1!$D$1)</f>
        <v/>
      </c>
      <c r="M38" s="4" t="str">
        <f>IF($B38="","",ﾜｰｸｼｰﾄ1!$D$1)</f>
        <v/>
      </c>
      <c r="N38" s="4" t="str">
        <f>IF($B38="","",ﾜｰｸｼｰﾄ1!$D$1)</f>
        <v/>
      </c>
      <c r="O38" s="4" t="str">
        <f>IF($B38="","",ﾜｰｸｼｰﾄ1!$D$1)</f>
        <v/>
      </c>
      <c r="P38" s="4" t="str">
        <f>IF($B38="","",ﾜｰｸｼｰﾄ1!$D$1)</f>
        <v/>
      </c>
      <c r="Q38" s="4" t="str">
        <f>IF($B38="","",ﾜｰｸｼｰﾄ1!$D$1)</f>
        <v/>
      </c>
      <c r="R38" s="4" t="str">
        <f>IF($B38="","",ﾜｰｸｼｰﾄ1!$D$1)</f>
        <v/>
      </c>
      <c r="S38" s="4" t="str">
        <f>IF($B38="","",ﾜｰｸｼｰﾄ1!$D$1)</f>
        <v/>
      </c>
      <c r="T38" s="4" t="str">
        <f>IF($B38="","",ﾜｰｸｼｰﾄ1!$D$1)</f>
        <v/>
      </c>
      <c r="U38" s="4" t="str">
        <f>IF($B38="","",ﾜｰｸｼｰﾄ1!$D$1)</f>
        <v/>
      </c>
      <c r="V38" s="4" t="str">
        <f>IF($B38="","",ﾜｰｸｼｰﾄ1!$D$1)</f>
        <v/>
      </c>
      <c r="W38" s="4" t="str">
        <f>IF($B38="","",ﾜｰｸｼｰﾄ1!$D$1)</f>
        <v/>
      </c>
      <c r="X38" s="4" t="str">
        <f>IF($B38="","",ﾜｰｸｼｰﾄ1!$D$1)</f>
        <v/>
      </c>
      <c r="Y38" s="4" t="str">
        <f>IF($B38="","",ﾜｰｸｼｰﾄ1!$D$1)</f>
        <v/>
      </c>
      <c r="Z38" s="4" t="str">
        <f>IF($B38="","",ﾜｰｸｼｰﾄ1!$D$1)</f>
        <v/>
      </c>
      <c r="AA38" s="4" t="str">
        <f>IF($B38="","",ﾜｰｸｼｰﾄ1!$D$1)</f>
        <v/>
      </c>
      <c r="AB38" s="4" t="str">
        <f>IF($B38="","",ﾜｰｸｼｰﾄ1!$D$1)</f>
        <v/>
      </c>
      <c r="AC38" s="4" t="str">
        <f>IF($B38="","",ﾜｰｸｼｰﾄ1!$D$1)</f>
        <v/>
      </c>
      <c r="AD38" s="4" t="str">
        <f>IF($B38="","",ﾜｰｸｼｰﾄ1!$D$1)</f>
        <v/>
      </c>
    </row>
    <row r="39" spans="1:30" x14ac:dyDescent="0.55000000000000004">
      <c r="A39" s="1">
        <v>3</v>
      </c>
      <c r="B39" s="77" t="str">
        <f>IF(A39&gt;ﾜｰｸｼｰﾄ1!$AL$1,"",VLOOKUP(A39,ﾜｰｸｼｰﾄ1!$AL$2:$AM$39,2,FALSE))</f>
        <v/>
      </c>
      <c r="C39" s="4" t="str">
        <f>IF($B39="","",ﾜｰｸｼｰﾄ1!$D$1)</f>
        <v/>
      </c>
      <c r="D39" s="4" t="str">
        <f>IF($B39="","",ﾜｰｸｼｰﾄ1!$D$2)</f>
        <v/>
      </c>
      <c r="E39" s="4" t="str">
        <f>IF($B39="","",ﾜｰｸｼｰﾄ1!$D$1)</f>
        <v/>
      </c>
      <c r="F39" s="4" t="str">
        <f>IF($B39="","",ﾜｰｸｼｰﾄ1!$D$1)</f>
        <v/>
      </c>
      <c r="G39" s="4" t="str">
        <f>IF($B39="","",ﾜｰｸｼｰﾄ1!$D$1)</f>
        <v/>
      </c>
      <c r="H39" s="4" t="str">
        <f>IF($B39="","",ﾜｰｸｼｰﾄ1!$D$1)</f>
        <v/>
      </c>
      <c r="I39" s="4" t="str">
        <f>IF($B39="","",ﾜｰｸｼｰﾄ1!$D$1)</f>
        <v/>
      </c>
      <c r="J39" s="4" t="str">
        <f>IF($B39="","",ﾜｰｸｼｰﾄ1!$D$1)</f>
        <v/>
      </c>
      <c r="K39" s="4" t="str">
        <f>IF($B39="","",ﾜｰｸｼｰﾄ1!$D$1)</f>
        <v/>
      </c>
      <c r="L39" s="4" t="str">
        <f>IF($B39="","",ﾜｰｸｼｰﾄ1!$D$1)</f>
        <v/>
      </c>
      <c r="M39" s="4" t="str">
        <f>IF($B39="","",ﾜｰｸｼｰﾄ1!$D$1)</f>
        <v/>
      </c>
      <c r="N39" s="4" t="str">
        <f>IF($B39="","",ﾜｰｸｼｰﾄ1!$D$1)</f>
        <v/>
      </c>
      <c r="O39" s="4" t="str">
        <f>IF($B39="","",ﾜｰｸｼｰﾄ1!$D$1)</f>
        <v/>
      </c>
      <c r="P39" s="4" t="str">
        <f>IF($B39="","",ﾜｰｸｼｰﾄ1!$D$1)</f>
        <v/>
      </c>
      <c r="Q39" s="4" t="str">
        <f>IF($B39="","",ﾜｰｸｼｰﾄ1!$D$1)</f>
        <v/>
      </c>
      <c r="R39" s="4" t="str">
        <f>IF($B39="","",ﾜｰｸｼｰﾄ1!$D$1)</f>
        <v/>
      </c>
      <c r="S39" s="4" t="str">
        <f>IF($B39="","",ﾜｰｸｼｰﾄ1!$D$1)</f>
        <v/>
      </c>
      <c r="T39" s="4" t="str">
        <f>IF($B39="","",ﾜｰｸｼｰﾄ1!$D$1)</f>
        <v/>
      </c>
      <c r="U39" s="4" t="str">
        <f>IF($B39="","",ﾜｰｸｼｰﾄ1!$D$1)</f>
        <v/>
      </c>
      <c r="V39" s="4" t="str">
        <f>IF($B39="","",ﾜｰｸｼｰﾄ1!$D$1)</f>
        <v/>
      </c>
      <c r="W39" s="4" t="str">
        <f>IF($B39="","",ﾜｰｸｼｰﾄ1!$D$1)</f>
        <v/>
      </c>
      <c r="X39" s="4" t="str">
        <f>IF($B39="","",ﾜｰｸｼｰﾄ1!$D$1)</f>
        <v/>
      </c>
      <c r="Y39" s="4" t="str">
        <f>IF($B39="","",ﾜｰｸｼｰﾄ1!$D$1)</f>
        <v/>
      </c>
      <c r="Z39" s="4" t="str">
        <f>IF($B39="","",ﾜｰｸｼｰﾄ1!$D$1)</f>
        <v/>
      </c>
      <c r="AA39" s="4" t="str">
        <f>IF($B39="","",ﾜｰｸｼｰﾄ1!$D$1)</f>
        <v/>
      </c>
      <c r="AB39" s="4" t="str">
        <f>IF($B39="","",ﾜｰｸｼｰﾄ1!$D$1)</f>
        <v/>
      </c>
      <c r="AC39" s="4" t="str">
        <f>IF($B39="","",ﾜｰｸｼｰﾄ1!$D$1)</f>
        <v/>
      </c>
      <c r="AD39" s="4" t="str">
        <f>IF($B39="","",ﾜｰｸｼｰﾄ1!$D$1)</f>
        <v/>
      </c>
    </row>
    <row r="40" spans="1:30" x14ac:dyDescent="0.55000000000000004">
      <c r="A40" s="1">
        <v>4</v>
      </c>
      <c r="B40" s="77" t="str">
        <f>IF(A40&gt;ﾜｰｸｼｰﾄ1!$AL$1,"",VLOOKUP(A40,ﾜｰｸｼｰﾄ1!$AL$2:$AM$39,2,FALSE))</f>
        <v/>
      </c>
      <c r="C40" s="4" t="str">
        <f>IF($B40="","",ﾜｰｸｼｰﾄ1!$D$1)</f>
        <v/>
      </c>
      <c r="D40" s="4" t="str">
        <f>IF($B40="","",ﾜｰｸｼｰﾄ1!$D$2)</f>
        <v/>
      </c>
      <c r="E40" s="4" t="str">
        <f>IF($B40="","",ﾜｰｸｼｰﾄ1!$D$1)</f>
        <v/>
      </c>
      <c r="F40" s="4" t="str">
        <f>IF($B40="","",ﾜｰｸｼｰﾄ1!$D$1)</f>
        <v/>
      </c>
      <c r="G40" s="4" t="str">
        <f>IF($B40="","",ﾜｰｸｼｰﾄ1!$D$1)</f>
        <v/>
      </c>
      <c r="H40" s="4" t="str">
        <f>IF($B40="","",ﾜｰｸｼｰﾄ1!$D$1)</f>
        <v/>
      </c>
      <c r="I40" s="4" t="str">
        <f>IF($B40="","",ﾜｰｸｼｰﾄ1!$D$1)</f>
        <v/>
      </c>
      <c r="J40" s="4" t="str">
        <f>IF($B40="","",ﾜｰｸｼｰﾄ1!$D$1)</f>
        <v/>
      </c>
      <c r="K40" s="4" t="str">
        <f>IF($B40="","",ﾜｰｸｼｰﾄ1!$D$1)</f>
        <v/>
      </c>
      <c r="L40" s="4" t="str">
        <f>IF($B40="","",ﾜｰｸｼｰﾄ1!$D$1)</f>
        <v/>
      </c>
      <c r="M40" s="4" t="str">
        <f>IF($B40="","",ﾜｰｸｼｰﾄ1!$D$1)</f>
        <v/>
      </c>
      <c r="N40" s="4" t="str">
        <f>IF($B40="","",ﾜｰｸｼｰﾄ1!$D$1)</f>
        <v/>
      </c>
      <c r="O40" s="4" t="str">
        <f>IF($B40="","",ﾜｰｸｼｰﾄ1!$D$1)</f>
        <v/>
      </c>
      <c r="P40" s="4" t="str">
        <f>IF($B40="","",ﾜｰｸｼｰﾄ1!$D$1)</f>
        <v/>
      </c>
      <c r="Q40" s="4" t="str">
        <f>IF($B40="","",ﾜｰｸｼｰﾄ1!$D$1)</f>
        <v/>
      </c>
      <c r="R40" s="4" t="str">
        <f>IF($B40="","",ﾜｰｸｼｰﾄ1!$D$1)</f>
        <v/>
      </c>
      <c r="S40" s="4" t="str">
        <f>IF($B40="","",ﾜｰｸｼｰﾄ1!$D$1)</f>
        <v/>
      </c>
      <c r="T40" s="4" t="str">
        <f>IF($B40="","",ﾜｰｸｼｰﾄ1!$D$1)</f>
        <v/>
      </c>
      <c r="U40" s="4" t="str">
        <f>IF($B40="","",ﾜｰｸｼｰﾄ1!$D$1)</f>
        <v/>
      </c>
      <c r="V40" s="4" t="str">
        <f>IF($B40="","",ﾜｰｸｼｰﾄ1!$D$1)</f>
        <v/>
      </c>
      <c r="W40" s="4" t="str">
        <f>IF($B40="","",ﾜｰｸｼｰﾄ1!$D$1)</f>
        <v/>
      </c>
      <c r="X40" s="4" t="str">
        <f>IF($B40="","",ﾜｰｸｼｰﾄ1!$D$1)</f>
        <v/>
      </c>
      <c r="Y40" s="4" t="str">
        <f>IF($B40="","",ﾜｰｸｼｰﾄ1!$D$1)</f>
        <v/>
      </c>
      <c r="Z40" s="4" t="str">
        <f>IF($B40="","",ﾜｰｸｼｰﾄ1!$D$1)</f>
        <v/>
      </c>
      <c r="AA40" s="4" t="str">
        <f>IF($B40="","",ﾜｰｸｼｰﾄ1!$D$1)</f>
        <v/>
      </c>
      <c r="AB40" s="4" t="str">
        <f>IF($B40="","",ﾜｰｸｼｰﾄ1!$D$1)</f>
        <v/>
      </c>
      <c r="AC40" s="4" t="str">
        <f>IF($B40="","",ﾜｰｸｼｰﾄ1!$D$1)</f>
        <v/>
      </c>
      <c r="AD40" s="4" t="str">
        <f>IF($B40="","",ﾜｰｸｼｰﾄ1!$D$1)</f>
        <v/>
      </c>
    </row>
    <row r="41" spans="1:30" x14ac:dyDescent="0.55000000000000004">
      <c r="A41" s="1">
        <v>5</v>
      </c>
      <c r="B41" s="77" t="str">
        <f>IF(A41&gt;ﾜｰｸｼｰﾄ1!$AL$1,"",VLOOKUP(A41,ﾜｰｸｼｰﾄ1!$AL$2:$AM$39,2,FALSE))</f>
        <v/>
      </c>
      <c r="C41" s="4" t="str">
        <f>IF($B41="","",ﾜｰｸｼｰﾄ1!$D$1)</f>
        <v/>
      </c>
      <c r="D41" s="4" t="str">
        <f>IF($B41="","",ﾜｰｸｼｰﾄ1!$D$2)</f>
        <v/>
      </c>
      <c r="E41" s="4" t="str">
        <f>IF($B41="","",ﾜｰｸｼｰﾄ1!$D$1)</f>
        <v/>
      </c>
      <c r="F41" s="4" t="str">
        <f>IF($B41="","",ﾜｰｸｼｰﾄ1!$D$1)</f>
        <v/>
      </c>
      <c r="G41" s="4" t="str">
        <f>IF($B41="","",ﾜｰｸｼｰﾄ1!$D$1)</f>
        <v/>
      </c>
      <c r="H41" s="4" t="str">
        <f>IF($B41="","",ﾜｰｸｼｰﾄ1!$D$1)</f>
        <v/>
      </c>
      <c r="I41" s="4" t="str">
        <f>IF($B41="","",ﾜｰｸｼｰﾄ1!$D$1)</f>
        <v/>
      </c>
      <c r="J41" s="4" t="str">
        <f>IF($B41="","",ﾜｰｸｼｰﾄ1!$D$1)</f>
        <v/>
      </c>
      <c r="K41" s="4" t="str">
        <f>IF($B41="","",ﾜｰｸｼｰﾄ1!$D$1)</f>
        <v/>
      </c>
      <c r="L41" s="4" t="str">
        <f>IF($B41="","",ﾜｰｸｼｰﾄ1!$D$1)</f>
        <v/>
      </c>
      <c r="M41" s="4" t="str">
        <f>IF($B41="","",ﾜｰｸｼｰﾄ1!$D$1)</f>
        <v/>
      </c>
      <c r="N41" s="4" t="str">
        <f>IF($B41="","",ﾜｰｸｼｰﾄ1!$D$1)</f>
        <v/>
      </c>
      <c r="O41" s="4" t="str">
        <f>IF($B41="","",ﾜｰｸｼｰﾄ1!$D$1)</f>
        <v/>
      </c>
      <c r="P41" s="4" t="str">
        <f>IF($B41="","",ﾜｰｸｼｰﾄ1!$D$1)</f>
        <v/>
      </c>
      <c r="Q41" s="4" t="str">
        <f>IF($B41="","",ﾜｰｸｼｰﾄ1!$D$1)</f>
        <v/>
      </c>
      <c r="R41" s="4" t="str">
        <f>IF($B41="","",ﾜｰｸｼｰﾄ1!$D$1)</f>
        <v/>
      </c>
      <c r="S41" s="4" t="str">
        <f>IF($B41="","",ﾜｰｸｼｰﾄ1!$D$1)</f>
        <v/>
      </c>
      <c r="T41" s="4" t="str">
        <f>IF($B41="","",ﾜｰｸｼｰﾄ1!$D$1)</f>
        <v/>
      </c>
      <c r="U41" s="4" t="str">
        <f>IF($B41="","",ﾜｰｸｼｰﾄ1!$D$1)</f>
        <v/>
      </c>
      <c r="V41" s="4" t="str">
        <f>IF($B41="","",ﾜｰｸｼｰﾄ1!$D$1)</f>
        <v/>
      </c>
      <c r="W41" s="4" t="str">
        <f>IF($B41="","",ﾜｰｸｼｰﾄ1!$D$1)</f>
        <v/>
      </c>
      <c r="X41" s="4" t="str">
        <f>IF($B41="","",ﾜｰｸｼｰﾄ1!$D$1)</f>
        <v/>
      </c>
      <c r="Y41" s="4" t="str">
        <f>IF($B41="","",ﾜｰｸｼｰﾄ1!$D$1)</f>
        <v/>
      </c>
      <c r="Z41" s="4" t="str">
        <f>IF($B41="","",ﾜｰｸｼｰﾄ1!$D$1)</f>
        <v/>
      </c>
      <c r="AA41" s="4" t="str">
        <f>IF($B41="","",ﾜｰｸｼｰﾄ1!$D$1)</f>
        <v/>
      </c>
      <c r="AB41" s="4" t="str">
        <f>IF($B41="","",ﾜｰｸｼｰﾄ1!$D$1)</f>
        <v/>
      </c>
      <c r="AC41" s="4" t="str">
        <f>IF($B41="","",ﾜｰｸｼｰﾄ1!$D$1)</f>
        <v/>
      </c>
      <c r="AD41" s="4" t="str">
        <f>IF($B41="","",ﾜｰｸｼｰﾄ1!$D$1)</f>
        <v/>
      </c>
    </row>
    <row r="42" spans="1:30" x14ac:dyDescent="0.55000000000000004">
      <c r="A42" s="1">
        <v>6</v>
      </c>
      <c r="B42" s="77" t="str">
        <f>IF(A42&gt;ﾜｰｸｼｰﾄ1!$AL$1,"",VLOOKUP(A42,ﾜｰｸｼｰﾄ1!$AL$2:$AM$39,2,FALSE))</f>
        <v/>
      </c>
      <c r="C42" s="4" t="str">
        <f>IF($B42="","",ﾜｰｸｼｰﾄ1!$D$1)</f>
        <v/>
      </c>
      <c r="D42" s="4" t="str">
        <f>IF($B42="","",ﾜｰｸｼｰﾄ1!$D$2)</f>
        <v/>
      </c>
      <c r="E42" s="4" t="str">
        <f>IF($B42="","",ﾜｰｸｼｰﾄ1!$D$1)</f>
        <v/>
      </c>
      <c r="F42" s="4" t="str">
        <f>IF($B42="","",ﾜｰｸｼｰﾄ1!$D$1)</f>
        <v/>
      </c>
      <c r="G42" s="4" t="str">
        <f>IF($B42="","",ﾜｰｸｼｰﾄ1!$D$1)</f>
        <v/>
      </c>
      <c r="H42" s="4" t="str">
        <f>IF($B42="","",ﾜｰｸｼｰﾄ1!$D$1)</f>
        <v/>
      </c>
      <c r="I42" s="4" t="str">
        <f>IF($B42="","",ﾜｰｸｼｰﾄ1!$D$1)</f>
        <v/>
      </c>
      <c r="J42" s="4" t="str">
        <f>IF($B42="","",ﾜｰｸｼｰﾄ1!$D$1)</f>
        <v/>
      </c>
      <c r="K42" s="4" t="str">
        <f>IF($B42="","",ﾜｰｸｼｰﾄ1!$D$1)</f>
        <v/>
      </c>
      <c r="L42" s="4" t="str">
        <f>IF($B42="","",ﾜｰｸｼｰﾄ1!$D$1)</f>
        <v/>
      </c>
      <c r="M42" s="4" t="str">
        <f>IF($B42="","",ﾜｰｸｼｰﾄ1!$D$1)</f>
        <v/>
      </c>
      <c r="N42" s="4" t="str">
        <f>IF($B42="","",ﾜｰｸｼｰﾄ1!$D$1)</f>
        <v/>
      </c>
      <c r="O42" s="4" t="str">
        <f>IF($B42="","",ﾜｰｸｼｰﾄ1!$D$1)</f>
        <v/>
      </c>
      <c r="P42" s="4" t="str">
        <f>IF($B42="","",ﾜｰｸｼｰﾄ1!$D$1)</f>
        <v/>
      </c>
      <c r="Q42" s="4" t="str">
        <f>IF($B42="","",ﾜｰｸｼｰﾄ1!$D$1)</f>
        <v/>
      </c>
      <c r="R42" s="4" t="str">
        <f>IF($B42="","",ﾜｰｸｼｰﾄ1!$D$1)</f>
        <v/>
      </c>
      <c r="S42" s="4" t="str">
        <f>IF($B42="","",ﾜｰｸｼｰﾄ1!$D$1)</f>
        <v/>
      </c>
      <c r="T42" s="4" t="str">
        <f>IF($B42="","",ﾜｰｸｼｰﾄ1!$D$1)</f>
        <v/>
      </c>
      <c r="U42" s="4" t="str">
        <f>IF($B42="","",ﾜｰｸｼｰﾄ1!$D$1)</f>
        <v/>
      </c>
      <c r="V42" s="4" t="str">
        <f>IF($B42="","",ﾜｰｸｼｰﾄ1!$D$1)</f>
        <v/>
      </c>
      <c r="W42" s="4" t="str">
        <f>IF($B42="","",ﾜｰｸｼｰﾄ1!$D$1)</f>
        <v/>
      </c>
      <c r="X42" s="4" t="str">
        <f>IF($B42="","",ﾜｰｸｼｰﾄ1!$D$1)</f>
        <v/>
      </c>
      <c r="Y42" s="4" t="str">
        <f>IF($B42="","",ﾜｰｸｼｰﾄ1!$D$1)</f>
        <v/>
      </c>
      <c r="Z42" s="4" t="str">
        <f>IF($B42="","",ﾜｰｸｼｰﾄ1!$D$1)</f>
        <v/>
      </c>
      <c r="AA42" s="4" t="str">
        <f>IF($B42="","",ﾜｰｸｼｰﾄ1!$D$1)</f>
        <v/>
      </c>
      <c r="AB42" s="4" t="str">
        <f>IF($B42="","",ﾜｰｸｼｰﾄ1!$D$1)</f>
        <v/>
      </c>
      <c r="AC42" s="4" t="str">
        <f>IF($B42="","",ﾜｰｸｼｰﾄ1!$D$1)</f>
        <v/>
      </c>
      <c r="AD42" s="4" t="str">
        <f>IF($B42="","",ﾜｰｸｼｰﾄ1!$D$1)</f>
        <v/>
      </c>
    </row>
    <row r="43" spans="1:30" x14ac:dyDescent="0.55000000000000004">
      <c r="A43" s="1">
        <v>7</v>
      </c>
      <c r="B43" s="77" t="str">
        <f>IF(A43&gt;ﾜｰｸｼｰﾄ1!$AL$1,"",VLOOKUP(A43,ﾜｰｸｼｰﾄ1!$AL$2:$AM$39,2,FALSE))</f>
        <v/>
      </c>
      <c r="C43" s="4" t="str">
        <f>IF($B43="","",ﾜｰｸｼｰﾄ1!$D$1)</f>
        <v/>
      </c>
      <c r="D43" s="4" t="str">
        <f>IF($B43="","",ﾜｰｸｼｰﾄ1!$D$2)</f>
        <v/>
      </c>
      <c r="E43" s="4" t="str">
        <f>IF($B43="","",ﾜｰｸｼｰﾄ1!$D$1)</f>
        <v/>
      </c>
      <c r="F43" s="4" t="str">
        <f>IF($B43="","",ﾜｰｸｼｰﾄ1!$D$1)</f>
        <v/>
      </c>
      <c r="G43" s="4" t="str">
        <f>IF($B43="","",ﾜｰｸｼｰﾄ1!$D$1)</f>
        <v/>
      </c>
      <c r="H43" s="4" t="str">
        <f>IF($B43="","",ﾜｰｸｼｰﾄ1!$D$1)</f>
        <v/>
      </c>
      <c r="I43" s="4" t="str">
        <f>IF($B43="","",ﾜｰｸｼｰﾄ1!$D$1)</f>
        <v/>
      </c>
      <c r="J43" s="4" t="str">
        <f>IF($B43="","",ﾜｰｸｼｰﾄ1!$D$1)</f>
        <v/>
      </c>
      <c r="K43" s="4" t="str">
        <f>IF($B43="","",ﾜｰｸｼｰﾄ1!$D$1)</f>
        <v/>
      </c>
      <c r="L43" s="4" t="str">
        <f>IF($B43="","",ﾜｰｸｼｰﾄ1!$D$1)</f>
        <v/>
      </c>
      <c r="M43" s="4" t="str">
        <f>IF($B43="","",ﾜｰｸｼｰﾄ1!$D$1)</f>
        <v/>
      </c>
      <c r="N43" s="4" t="str">
        <f>IF($B43="","",ﾜｰｸｼｰﾄ1!$D$1)</f>
        <v/>
      </c>
      <c r="O43" s="4" t="str">
        <f>IF($B43="","",ﾜｰｸｼｰﾄ1!$D$1)</f>
        <v/>
      </c>
      <c r="P43" s="4" t="str">
        <f>IF($B43="","",ﾜｰｸｼｰﾄ1!$D$1)</f>
        <v/>
      </c>
      <c r="Q43" s="4" t="str">
        <f>IF($B43="","",ﾜｰｸｼｰﾄ1!$D$1)</f>
        <v/>
      </c>
      <c r="R43" s="4" t="str">
        <f>IF($B43="","",ﾜｰｸｼｰﾄ1!$D$1)</f>
        <v/>
      </c>
      <c r="S43" s="4" t="str">
        <f>IF($B43="","",ﾜｰｸｼｰﾄ1!$D$1)</f>
        <v/>
      </c>
      <c r="T43" s="4" t="str">
        <f>IF($B43="","",ﾜｰｸｼｰﾄ1!$D$1)</f>
        <v/>
      </c>
      <c r="U43" s="4" t="str">
        <f>IF($B43="","",ﾜｰｸｼｰﾄ1!$D$1)</f>
        <v/>
      </c>
      <c r="V43" s="4" t="str">
        <f>IF($B43="","",ﾜｰｸｼｰﾄ1!$D$1)</f>
        <v/>
      </c>
      <c r="W43" s="4" t="str">
        <f>IF($B43="","",ﾜｰｸｼｰﾄ1!$D$1)</f>
        <v/>
      </c>
      <c r="X43" s="4" t="str">
        <f>IF($B43="","",ﾜｰｸｼｰﾄ1!$D$1)</f>
        <v/>
      </c>
      <c r="Y43" s="4" t="str">
        <f>IF($B43="","",ﾜｰｸｼｰﾄ1!$D$1)</f>
        <v/>
      </c>
      <c r="Z43" s="4" t="str">
        <f>IF($B43="","",ﾜｰｸｼｰﾄ1!$D$1)</f>
        <v/>
      </c>
      <c r="AA43" s="4" t="str">
        <f>IF($B43="","",ﾜｰｸｼｰﾄ1!$D$1)</f>
        <v/>
      </c>
      <c r="AB43" s="4" t="str">
        <f>IF($B43="","",ﾜｰｸｼｰﾄ1!$D$1)</f>
        <v/>
      </c>
      <c r="AC43" s="4" t="str">
        <f>IF($B43="","",ﾜｰｸｼｰﾄ1!$D$1)</f>
        <v/>
      </c>
      <c r="AD43" s="4" t="str">
        <f>IF($B43="","",ﾜｰｸｼｰﾄ1!$D$1)</f>
        <v/>
      </c>
    </row>
    <row r="44" spans="1:30" x14ac:dyDescent="0.55000000000000004">
      <c r="A44" s="1">
        <v>8</v>
      </c>
      <c r="B44" s="77" t="str">
        <f>IF(A44&gt;ﾜｰｸｼｰﾄ1!$AL$1,"",VLOOKUP(A44,ﾜｰｸｼｰﾄ1!$AL$2:$AM$39,2,FALSE))</f>
        <v/>
      </c>
      <c r="C44" s="4" t="str">
        <f>IF($B44="","",ﾜｰｸｼｰﾄ1!$D$1)</f>
        <v/>
      </c>
      <c r="D44" s="4" t="str">
        <f>IF($B44="","",ﾜｰｸｼｰﾄ1!$D$2)</f>
        <v/>
      </c>
      <c r="E44" s="4" t="str">
        <f>IF($B44="","",ﾜｰｸｼｰﾄ1!$D$1)</f>
        <v/>
      </c>
      <c r="F44" s="4" t="str">
        <f>IF($B44="","",ﾜｰｸｼｰﾄ1!$D$1)</f>
        <v/>
      </c>
      <c r="G44" s="4" t="str">
        <f>IF($B44="","",ﾜｰｸｼｰﾄ1!$D$1)</f>
        <v/>
      </c>
      <c r="H44" s="4" t="str">
        <f>IF($B44="","",ﾜｰｸｼｰﾄ1!$D$1)</f>
        <v/>
      </c>
      <c r="I44" s="4" t="str">
        <f>IF($B44="","",ﾜｰｸｼｰﾄ1!$D$1)</f>
        <v/>
      </c>
      <c r="J44" s="4" t="str">
        <f>IF($B44="","",ﾜｰｸｼｰﾄ1!$D$1)</f>
        <v/>
      </c>
      <c r="K44" s="4" t="str">
        <f>IF($B44="","",ﾜｰｸｼｰﾄ1!$D$1)</f>
        <v/>
      </c>
      <c r="L44" s="4" t="str">
        <f>IF($B44="","",ﾜｰｸｼｰﾄ1!$D$1)</f>
        <v/>
      </c>
      <c r="M44" s="4" t="str">
        <f>IF($B44="","",ﾜｰｸｼｰﾄ1!$D$1)</f>
        <v/>
      </c>
      <c r="N44" s="4" t="str">
        <f>IF($B44="","",ﾜｰｸｼｰﾄ1!$D$1)</f>
        <v/>
      </c>
      <c r="O44" s="4" t="str">
        <f>IF($B44="","",ﾜｰｸｼｰﾄ1!$D$1)</f>
        <v/>
      </c>
      <c r="P44" s="4" t="str">
        <f>IF($B44="","",ﾜｰｸｼｰﾄ1!$D$1)</f>
        <v/>
      </c>
      <c r="Q44" s="4" t="str">
        <f>IF($B44="","",ﾜｰｸｼｰﾄ1!$D$1)</f>
        <v/>
      </c>
      <c r="R44" s="4" t="str">
        <f>IF($B44="","",ﾜｰｸｼｰﾄ1!$D$1)</f>
        <v/>
      </c>
      <c r="S44" s="4" t="str">
        <f>IF($B44="","",ﾜｰｸｼｰﾄ1!$D$1)</f>
        <v/>
      </c>
      <c r="T44" s="4" t="str">
        <f>IF($B44="","",ﾜｰｸｼｰﾄ1!$D$1)</f>
        <v/>
      </c>
      <c r="U44" s="4" t="str">
        <f>IF($B44="","",ﾜｰｸｼｰﾄ1!$D$1)</f>
        <v/>
      </c>
      <c r="V44" s="4" t="str">
        <f>IF($B44="","",ﾜｰｸｼｰﾄ1!$D$1)</f>
        <v/>
      </c>
      <c r="W44" s="4" t="str">
        <f>IF($B44="","",ﾜｰｸｼｰﾄ1!$D$1)</f>
        <v/>
      </c>
      <c r="X44" s="4" t="str">
        <f>IF($B44="","",ﾜｰｸｼｰﾄ1!$D$1)</f>
        <v/>
      </c>
      <c r="Y44" s="4" t="str">
        <f>IF($B44="","",ﾜｰｸｼｰﾄ1!$D$1)</f>
        <v/>
      </c>
      <c r="Z44" s="4" t="str">
        <f>IF($B44="","",ﾜｰｸｼｰﾄ1!$D$1)</f>
        <v/>
      </c>
      <c r="AA44" s="4" t="str">
        <f>IF($B44="","",ﾜｰｸｼｰﾄ1!$D$1)</f>
        <v/>
      </c>
      <c r="AB44" s="4" t="str">
        <f>IF($B44="","",ﾜｰｸｼｰﾄ1!$D$1)</f>
        <v/>
      </c>
      <c r="AC44" s="4" t="str">
        <f>IF($B44="","",ﾜｰｸｼｰﾄ1!$D$1)</f>
        <v/>
      </c>
      <c r="AD44" s="4" t="str">
        <f>IF($B44="","",ﾜｰｸｼｰﾄ1!$D$1)</f>
        <v/>
      </c>
    </row>
    <row r="45" spans="1:30" x14ac:dyDescent="0.55000000000000004">
      <c r="A45" s="1">
        <v>9</v>
      </c>
      <c r="B45" s="77" t="str">
        <f>IF(A45&gt;ﾜｰｸｼｰﾄ1!$AL$1,"",VLOOKUP(A45,ﾜｰｸｼｰﾄ1!$AL$2:$AM$39,2,FALSE))</f>
        <v/>
      </c>
      <c r="C45" s="4" t="str">
        <f>IF($B45="","",ﾜｰｸｼｰﾄ1!$D$1)</f>
        <v/>
      </c>
      <c r="D45" s="4" t="str">
        <f>IF($B45="","",ﾜｰｸｼｰﾄ1!$D$2)</f>
        <v/>
      </c>
      <c r="E45" s="4" t="str">
        <f>IF($B45="","",ﾜｰｸｼｰﾄ1!$D$1)</f>
        <v/>
      </c>
      <c r="F45" s="4" t="str">
        <f>IF($B45="","",ﾜｰｸｼｰﾄ1!$D$1)</f>
        <v/>
      </c>
      <c r="G45" s="4" t="str">
        <f>IF($B45="","",ﾜｰｸｼｰﾄ1!$D$1)</f>
        <v/>
      </c>
      <c r="H45" s="4" t="str">
        <f>IF($B45="","",ﾜｰｸｼｰﾄ1!$D$1)</f>
        <v/>
      </c>
      <c r="I45" s="4" t="str">
        <f>IF($B45="","",ﾜｰｸｼｰﾄ1!$D$1)</f>
        <v/>
      </c>
      <c r="J45" s="4" t="str">
        <f>IF($B45="","",ﾜｰｸｼｰﾄ1!$D$1)</f>
        <v/>
      </c>
      <c r="K45" s="4" t="str">
        <f>IF($B45="","",ﾜｰｸｼｰﾄ1!$D$1)</f>
        <v/>
      </c>
      <c r="L45" s="4" t="str">
        <f>IF($B45="","",ﾜｰｸｼｰﾄ1!$D$1)</f>
        <v/>
      </c>
      <c r="M45" s="4" t="str">
        <f>IF($B45="","",ﾜｰｸｼｰﾄ1!$D$1)</f>
        <v/>
      </c>
      <c r="N45" s="4" t="str">
        <f>IF($B45="","",ﾜｰｸｼｰﾄ1!$D$1)</f>
        <v/>
      </c>
      <c r="O45" s="4" t="str">
        <f>IF($B45="","",ﾜｰｸｼｰﾄ1!$D$1)</f>
        <v/>
      </c>
      <c r="P45" s="4" t="str">
        <f>IF($B45="","",ﾜｰｸｼｰﾄ1!$D$1)</f>
        <v/>
      </c>
      <c r="Q45" s="4" t="str">
        <f>IF($B45="","",ﾜｰｸｼｰﾄ1!$D$1)</f>
        <v/>
      </c>
      <c r="R45" s="4" t="str">
        <f>IF($B45="","",ﾜｰｸｼｰﾄ1!$D$1)</f>
        <v/>
      </c>
      <c r="S45" s="4" t="str">
        <f>IF($B45="","",ﾜｰｸｼｰﾄ1!$D$1)</f>
        <v/>
      </c>
      <c r="T45" s="4" t="str">
        <f>IF($B45="","",ﾜｰｸｼｰﾄ1!$D$1)</f>
        <v/>
      </c>
      <c r="U45" s="4" t="str">
        <f>IF($B45="","",ﾜｰｸｼｰﾄ1!$D$1)</f>
        <v/>
      </c>
      <c r="V45" s="4" t="str">
        <f>IF($B45="","",ﾜｰｸｼｰﾄ1!$D$1)</f>
        <v/>
      </c>
      <c r="W45" s="4" t="str">
        <f>IF($B45="","",ﾜｰｸｼｰﾄ1!$D$1)</f>
        <v/>
      </c>
      <c r="X45" s="4" t="str">
        <f>IF($B45="","",ﾜｰｸｼｰﾄ1!$D$1)</f>
        <v/>
      </c>
      <c r="Y45" s="4" t="str">
        <f>IF($B45="","",ﾜｰｸｼｰﾄ1!$D$1)</f>
        <v/>
      </c>
      <c r="Z45" s="4" t="str">
        <f>IF($B45="","",ﾜｰｸｼｰﾄ1!$D$1)</f>
        <v/>
      </c>
      <c r="AA45" s="4" t="str">
        <f>IF($B45="","",ﾜｰｸｼｰﾄ1!$D$1)</f>
        <v/>
      </c>
      <c r="AB45" s="4" t="str">
        <f>IF($B45="","",ﾜｰｸｼｰﾄ1!$D$1)</f>
        <v/>
      </c>
      <c r="AC45" s="4" t="str">
        <f>IF($B45="","",ﾜｰｸｼｰﾄ1!$D$1)</f>
        <v/>
      </c>
      <c r="AD45" s="4" t="str">
        <f>IF($B45="","",ﾜｰｸｼｰﾄ1!$D$1)</f>
        <v/>
      </c>
    </row>
    <row r="46" spans="1:30" x14ac:dyDescent="0.55000000000000004">
      <c r="B46" s="3" t="s">
        <v>17</v>
      </c>
      <c r="C46" s="1" t="s">
        <v>18</v>
      </c>
      <c r="U46" s="1" t="s">
        <v>93</v>
      </c>
    </row>
    <row r="47" spans="1:30" x14ac:dyDescent="0.55000000000000004">
      <c r="C47" s="1" t="s">
        <v>19</v>
      </c>
      <c r="U47" s="1" t="s">
        <v>94</v>
      </c>
    </row>
    <row r="48" spans="1:30" x14ac:dyDescent="0.55000000000000004">
      <c r="C48" s="1" t="s">
        <v>20</v>
      </c>
    </row>
  </sheetData>
  <sheetProtection algorithmName="SHA-512" hashValue="LRDUeelfyWhARmo5WUpCb2QcfYd1uavWZeYEojatJTL7oDIBOEDyPLopMtV5WE1N63xisJnXnu4ov7lr+sEjGA==" saltValue="U838R1DrMAZhG1Aw8uqV7Q==" spinCount="100000" sheet="1" objects="1" scenarios="1"/>
  <mergeCells count="34">
    <mergeCell ref="E2:X2"/>
    <mergeCell ref="N4:P4"/>
    <mergeCell ref="W4:Y4"/>
    <mergeCell ref="Z4:AB4"/>
    <mergeCell ref="AC5:AC6"/>
    <mergeCell ref="AB3:AD3"/>
    <mergeCell ref="AA2:AD2"/>
    <mergeCell ref="AD5:AD6"/>
    <mergeCell ref="Q4:S4"/>
    <mergeCell ref="Q5:Q6"/>
    <mergeCell ref="R5:S5"/>
    <mergeCell ref="AC4:AD4"/>
    <mergeCell ref="W5:W6"/>
    <mergeCell ref="X5:Y5"/>
    <mergeCell ref="Z5:Z6"/>
    <mergeCell ref="T4:V4"/>
    <mergeCell ref="B4:B6"/>
    <mergeCell ref="K4:M4"/>
    <mergeCell ref="K5:K6"/>
    <mergeCell ref="L5:M5"/>
    <mergeCell ref="C4:D4"/>
    <mergeCell ref="E4:G4"/>
    <mergeCell ref="H4:J4"/>
    <mergeCell ref="AA5:AB5"/>
    <mergeCell ref="C5:C6"/>
    <mergeCell ref="D5:D6"/>
    <mergeCell ref="E5:E6"/>
    <mergeCell ref="F5:G5"/>
    <mergeCell ref="H5:H6"/>
    <mergeCell ref="I5:J5"/>
    <mergeCell ref="N5:N6"/>
    <mergeCell ref="O5:P5"/>
    <mergeCell ref="T5:T6"/>
    <mergeCell ref="U5:V5"/>
  </mergeCells>
  <phoneticPr fontId="1"/>
  <printOptions horizontalCentered="1"/>
  <pageMargins left="0.31496062992125984" right="0.31496062992125984" top="0.35433070866141736" bottom="0.35433070866141736"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B0F8-DA3F-476C-903C-6568AD47BDEE}">
  <dimension ref="B1:AU37"/>
  <sheetViews>
    <sheetView showGridLines="0" zoomScale="80" zoomScaleNormal="80" workbookViewId="0">
      <selection activeCell="G3" sqref="G3"/>
    </sheetView>
  </sheetViews>
  <sheetFormatPr defaultColWidth="8.83203125" defaultRowHeight="18" x14ac:dyDescent="0.55000000000000004"/>
  <cols>
    <col min="1" max="1" width="2.33203125" style="18" customWidth="1"/>
    <col min="2" max="2" width="5" style="18" bestFit="1" customWidth="1"/>
    <col min="3" max="3" width="28.08203125" style="18" bestFit="1" customWidth="1"/>
    <col min="4" max="5" width="14.6640625" style="18" customWidth="1"/>
    <col min="6" max="8" width="22.58203125" style="18" customWidth="1"/>
    <col min="9" max="11" width="22.4140625" style="18" customWidth="1"/>
    <col min="12" max="14" width="12.4140625" style="18" customWidth="1"/>
    <col min="15" max="16" width="8.83203125" style="18"/>
    <col min="17" max="18" width="8.83203125" style="18" customWidth="1"/>
    <col min="19" max="19" width="14.4140625" style="18" customWidth="1"/>
    <col min="20" max="57" width="8.83203125" style="18" customWidth="1"/>
    <col min="58" max="16384" width="8.83203125" style="18"/>
  </cols>
  <sheetData>
    <row r="1" spans="2:47" ht="29" x14ac:dyDescent="0.55000000000000004">
      <c r="F1" s="243" t="s">
        <v>100</v>
      </c>
      <c r="G1" s="243"/>
      <c r="H1" s="243"/>
      <c r="T1" s="18" t="s">
        <v>26</v>
      </c>
      <c r="U1" s="18" t="s">
        <v>28</v>
      </c>
    </row>
    <row r="2" spans="2:47" x14ac:dyDescent="0.55000000000000004">
      <c r="C2" s="54" t="s">
        <v>22</v>
      </c>
      <c r="D2" s="249" t="str">
        <f>CONCATENATE(入力シート!E3,"　様")</f>
        <v>　様</v>
      </c>
      <c r="E2" s="250"/>
      <c r="F2" s="80" t="str">
        <f>IF(D2="","←工事場所の名称を入力してください。","")</f>
        <v/>
      </c>
      <c r="S2" s="18">
        <v>11</v>
      </c>
      <c r="T2" s="18" t="str">
        <f>IF(入力シート!$T$22="","",入力シート!$T$22)</f>
        <v/>
      </c>
      <c r="U2" s="18" t="str">
        <f>IF(入力シート!$T$31="","",入力シート!$T$31)</f>
        <v/>
      </c>
      <c r="AA2" s="18" t="str">
        <f>F6</f>
        <v>　</v>
      </c>
      <c r="AB2" s="18" t="str">
        <f t="shared" ref="AB2:AD2" si="0">G6</f>
        <v>　</v>
      </c>
      <c r="AC2" s="18" t="str">
        <f t="shared" si="0"/>
        <v>　</v>
      </c>
      <c r="AD2" s="18" t="str">
        <f t="shared" si="0"/>
        <v>　</v>
      </c>
    </row>
    <row r="3" spans="2:47" x14ac:dyDescent="0.55000000000000004">
      <c r="C3" s="54"/>
      <c r="D3" s="251">
        <f>入力シート!E5</f>
        <v>0</v>
      </c>
      <c r="E3" s="251"/>
      <c r="F3" s="251"/>
      <c r="S3" s="18">
        <v>12</v>
      </c>
      <c r="T3" s="18" t="str">
        <f>IF(入力シート!$Y$22="","",入力シート!$Y$22)</f>
        <v/>
      </c>
      <c r="U3" s="18" t="str">
        <f>IF(入力シート!$Y$31="","",入力シート!$Y$31)</f>
        <v/>
      </c>
      <c r="Z3" s="18" t="s">
        <v>137</v>
      </c>
      <c r="AA3" s="18" t="str">
        <f>IF($Z3=AA$2,COUNTIF($AA$2:AA$2,$Z3),"")</f>
        <v/>
      </c>
      <c r="AB3" s="18" t="str">
        <f>IF($Z3=AB$2,COUNTIF($AA$2:AB$2,$Z3),"")</f>
        <v/>
      </c>
      <c r="AC3" s="18" t="str">
        <f>IF($Z3=AC$2,COUNTIF($AA$2:AC$2,$Z3),"")</f>
        <v/>
      </c>
      <c r="AD3" s="18" t="str">
        <f>IF($Z3=AD$2,COUNTIF($AA$2:AD$2,$Z3),"")</f>
        <v/>
      </c>
      <c r="AE3" s="18">
        <v>1</v>
      </c>
    </row>
    <row r="4" spans="2:47" ht="18.5" thickBot="1" x14ac:dyDescent="0.6">
      <c r="S4" s="18">
        <v>21</v>
      </c>
      <c r="T4" s="18" t="str">
        <f>IF(入力シート!$T$23="","",入力シート!$T$23)</f>
        <v/>
      </c>
      <c r="U4" s="18" t="str">
        <f>IF(入力シート!$T$32="","",入力シート!$T$32)</f>
        <v/>
      </c>
      <c r="Z4" s="18" t="s">
        <v>138</v>
      </c>
      <c r="AA4" s="18" t="str">
        <f>IF($Z4=AA$2,COUNTIF($AA$2:AA$2,$Z4)+SUM(Z5:$AA5),"")</f>
        <v/>
      </c>
      <c r="AB4" s="18" t="str">
        <f>IF($Z4=AB$2,COUNTIF($AA$2:AB$2,$Z4)+SUM($AA5:AA5),"")</f>
        <v/>
      </c>
      <c r="AC4" s="18" t="str">
        <f>IF($Z4=AC$2,COUNTIF($AA$2:AC$2,$Z4)+SUM($AA5:AB5),"")</f>
        <v/>
      </c>
      <c r="AD4" s="18" t="str">
        <f>IF($Z4=AD$2,COUNTIF($AA$2:AD$2,$Z4)+SUM($AA5:AC5),"")</f>
        <v/>
      </c>
      <c r="AE4" s="18">
        <v>2</v>
      </c>
    </row>
    <row r="5" spans="2:47" x14ac:dyDescent="0.55000000000000004">
      <c r="B5" s="175" t="s">
        <v>76</v>
      </c>
      <c r="C5" s="176"/>
      <c r="D5" s="176" t="s">
        <v>29</v>
      </c>
      <c r="E5" s="176" t="s">
        <v>13</v>
      </c>
      <c r="F5" s="176" t="s">
        <v>84</v>
      </c>
      <c r="G5" s="176"/>
      <c r="H5" s="176"/>
      <c r="I5" s="176"/>
      <c r="J5" s="177" t="s">
        <v>53</v>
      </c>
      <c r="S5" s="18">
        <v>22</v>
      </c>
      <c r="T5" s="18" t="str">
        <f>IF(入力シート!$Y$23="","",入力シート!$Y$23)</f>
        <v/>
      </c>
      <c r="U5" s="18" t="str">
        <f>IF(入力シート!$Y$32="","",入力シート!$Y$32)</f>
        <v/>
      </c>
      <c r="Z5" s="18" t="s">
        <v>139</v>
      </c>
      <c r="AA5" s="18" t="str">
        <f>IF($Z5=AA$2,COUNTIF($AA$2:AA$2,$Z5)+SUM(Z4:$AA4),"")</f>
        <v/>
      </c>
      <c r="AB5" s="18" t="str">
        <f>IF($Z5=AB$2,COUNTIF($AA$2:AB$2,$Z5)+SUM($AA4:AA4),"")</f>
        <v/>
      </c>
      <c r="AC5" s="18" t="str">
        <f>IF($Z5=AC$2,COUNTIF($AA$2:AC$2,$Z5)+SUM($AA4:AB4),"")</f>
        <v/>
      </c>
      <c r="AD5" s="18" t="str">
        <f>IF($Z5=AD$2,COUNTIF($AA$2:AD$2,$Z5)+SUM($AA4:AC4),"")</f>
        <v/>
      </c>
      <c r="AE5" s="18">
        <v>2</v>
      </c>
    </row>
    <row r="6" spans="2:47" x14ac:dyDescent="0.55000000000000004">
      <c r="B6" s="245"/>
      <c r="C6" s="246"/>
      <c r="D6" s="246"/>
      <c r="E6" s="246"/>
      <c r="F6" s="93" t="str">
        <f>VLOOKUP(ﾜｰｸｼｰﾄ1!$N$34,ﾜｰｸｼｰﾄ1!$N$2:$Z$11,9,FALSE)</f>
        <v>　</v>
      </c>
      <c r="G6" s="93" t="str">
        <f>VLOOKUP(ﾜｰｸｼｰﾄ1!$N$34,ﾜｰｸｼｰﾄ1!$N$2:$Z$11,10,FALSE)</f>
        <v>　</v>
      </c>
      <c r="H6" s="93" t="str">
        <f>VLOOKUP(ﾜｰｸｼｰﾄ1!$N$34,ﾜｰｸｼｰﾄ1!$N$2:$Z$11,11,FALSE)</f>
        <v>　</v>
      </c>
      <c r="I6" s="93" t="str">
        <f>VLOOKUP(ﾜｰｸｼｰﾄ1!$N$34,ﾜｰｸｼｰﾄ1!$N$2:$Z$11,12,FALSE)</f>
        <v>　</v>
      </c>
      <c r="J6" s="248"/>
      <c r="AA6" s="18" t="str">
        <f>IF(ISERROR(VLOOKUP(AA2,$Z$3:$AE$5,6,FALSE)*10+SUM(AA3:AA5))=TRUE,"",VLOOKUP(AA2,$Z$3:$AE$5,6,FALSE)*10+SUM(AA3:AA5))</f>
        <v/>
      </c>
      <c r="AB6" s="18" t="str">
        <f t="shared" ref="AB6:AD6" si="1">IF(ISERROR(VLOOKUP(AB2,$Z$3:$AE$5,6,FALSE)*10+SUM(AB3:AB5))=TRUE,"",VLOOKUP(AB2,$Z$3:$AE$5,6,FALSE)*10+SUM(AB3:AB5))</f>
        <v/>
      </c>
      <c r="AC6" s="18" t="str">
        <f t="shared" si="1"/>
        <v/>
      </c>
      <c r="AD6" s="18" t="str">
        <f t="shared" si="1"/>
        <v/>
      </c>
    </row>
    <row r="7" spans="2:47" x14ac:dyDescent="0.55000000000000004">
      <c r="B7" s="92" t="s">
        <v>26</v>
      </c>
      <c r="C7" s="82" t="str">
        <f>IF(COUNTIF(入力シート!D20:D23,入力シート!$BC$4)=0,ﾜｰｸｼｰﾄ1!$B$7,IF(入力シート!$R$17=入力シート!$BC$8,IF(入力シート!$D$21=入力シート!$BC$4,ﾜｰｸｼｰﾄ1!$B$6,ﾜｰｸｼｰﾄ1!$B$5),IF(入力シート!$D$21=入力シート!$BC$4,ﾜｰｸｼｰﾄ1!$B$4,ﾜｰｸｼｰﾄ1!$B$3)))</f>
        <v>屋根工事なし</v>
      </c>
      <c r="D7" s="83" t="str">
        <f>IF(入力シート!$D$22=入力シート!$BC$4,入力シート!$I$22,"")</f>
        <v/>
      </c>
      <c r="E7" s="83" t="str">
        <f>IF(入力シート!$D$22=入力シート!$BC$4,入力シート!$I$23,"")</f>
        <v/>
      </c>
      <c r="F7" s="83" t="str">
        <f>IF(AA$6="","",VLOOKUP(AA$6,$S$2:$U$5,2,FALSE))</f>
        <v/>
      </c>
      <c r="G7" s="83" t="str">
        <f t="shared" ref="G7:I7" si="2">IF(AB$6="","",VLOOKUP(AB$6,$S$2:$U$5,2,FALSE))</f>
        <v/>
      </c>
      <c r="H7" s="83" t="str">
        <f t="shared" si="2"/>
        <v/>
      </c>
      <c r="I7" s="83" t="str">
        <f t="shared" si="2"/>
        <v/>
      </c>
      <c r="J7" s="84">
        <f>入力シート!$AB$17</f>
        <v>0</v>
      </c>
      <c r="K7" s="74" t="str">
        <f>IF(J7="",IF($C$7=ﾜｰｸｼｰﾄ1!$B$7,"","←屋根工事がある場合は必ず選択します。"),"")</f>
        <v/>
      </c>
    </row>
    <row r="8" spans="2:47" ht="18.5" thickBot="1" x14ac:dyDescent="0.6">
      <c r="B8" s="91" t="s">
        <v>28</v>
      </c>
      <c r="C8" s="85" t="str">
        <f>IF(COUNTIF(入力シート!$D$30:$D$32,入力シート!$BC$4)=0,ﾜｰｸｼｰﾄ1!$B$15,VLOOKUP(VLOOKUP(CONCATENATE(入力シート!$AB$27,入力シート!$R$27),入力シート!$BC$12:$BD$17,2,FALSE),ﾜｰｸｼｰﾄ1!$A$9:$B$14,2,FALSE))</f>
        <v>外壁工事なし</v>
      </c>
      <c r="D8" s="86" t="str">
        <f>IF(入力シート!$D$31=入力シート!$BC$4,入力シート!$I$31,"")</f>
        <v/>
      </c>
      <c r="E8" s="86" t="str">
        <f>IF(入力シート!$D$32=入力シート!$BC$4,入力シート!$I$32,"")</f>
        <v/>
      </c>
      <c r="F8" s="86" t="str">
        <f>IF(AA$6="","",VLOOKUP(AA$6,$S$2:$U$5,3,FALSE))</f>
        <v/>
      </c>
      <c r="G8" s="86" t="str">
        <f t="shared" ref="G8:I8" si="3">IF(AB$6="","",VLOOKUP(AB$6,$S$2:$U$5,3,FALSE))</f>
        <v/>
      </c>
      <c r="H8" s="86" t="str">
        <f t="shared" si="3"/>
        <v/>
      </c>
      <c r="I8" s="86" t="str">
        <f t="shared" si="3"/>
        <v/>
      </c>
      <c r="J8" s="81" t="e">
        <f>IF(J7="","",VLOOKUP(J7,ﾜｰｸｼｰﾄ1!$H$2:$I$5,2,FALSE))</f>
        <v>#N/A</v>
      </c>
    </row>
    <row r="9" spans="2:47" x14ac:dyDescent="0.55000000000000004">
      <c r="B9" s="75"/>
      <c r="C9" s="74" t="str">
        <f>IF(COUNTA(C7:C8)=2,"","↑工事内容を選択してください。")</f>
        <v/>
      </c>
      <c r="D9" s="76" t="str">
        <f>IF(COUNTA(D7:D8)=0,"↑選択してください。","")</f>
        <v/>
      </c>
      <c r="E9" s="76" t="str">
        <f>IF(COUNTA(E7:E8)=0,"↑選択してください。","")</f>
        <v/>
      </c>
      <c r="F9" s="76" t="str">
        <f t="shared" ref="F9:H9" si="4">IF(ISERROR(F6)=TRUE,"",IF(F6="　",IF(COUNTA(F7:F8)=0,"","↑不要な入力があります。"),IF(COUNTA(F7:F8)=0,"↑選択してください。","")))</f>
        <v>↑不要な入力があります。</v>
      </c>
      <c r="G9" s="76" t="str">
        <f t="shared" si="4"/>
        <v>↑不要な入力があります。</v>
      </c>
      <c r="H9" s="76" t="str">
        <f t="shared" si="4"/>
        <v>↑不要な入力があります。</v>
      </c>
      <c r="I9" s="76" t="str">
        <f>IF(ISERROR(I6)=TRUE,"",IF(I6="　",IF(COUNTA(I7:I8)=0,"","↑不要な入力があります。"),IF(COUNTA(I7:I8)=0,"↑選択してください。","")))</f>
        <v>↑不要な入力があります。</v>
      </c>
      <c r="J9" s="75"/>
    </row>
    <row r="10" spans="2:47" ht="18.5" thickBot="1" x14ac:dyDescent="0.6">
      <c r="B10" s="74" t="str">
        <f>IF(COUNTIF($B$14:$B$22,ﾜｰｸｼｰﾄ1!$B$26)=0,"↓対象部位に〇を選択してください。","")</f>
        <v>↓対象部位に〇を選択してください。</v>
      </c>
      <c r="D10" s="74" t="str">
        <f>AN11</f>
        <v/>
      </c>
      <c r="E10" s="74" t="str">
        <f>AO11</f>
        <v/>
      </c>
      <c r="F10" s="74" t="str">
        <f>AP11</f>
        <v/>
      </c>
      <c r="G10" s="74" t="str">
        <f>AQ11</f>
        <v/>
      </c>
      <c r="I10" s="74" t="str">
        <f>AH10</f>
        <v/>
      </c>
      <c r="J10" s="74" t="str">
        <f t="shared" ref="J10:K10" si="5">AI10</f>
        <v/>
      </c>
      <c r="K10" s="74" t="str">
        <f t="shared" si="5"/>
        <v/>
      </c>
      <c r="R10" s="18">
        <f>MAX(R11:R37)</f>
        <v>0</v>
      </c>
      <c r="AH10" s="18" t="str">
        <f>IF(AH12=0,"",IF(COUNTIF(AH$13:AH$37,0)=25,"↓選択してください。",AK11))</f>
        <v/>
      </c>
      <c r="AI10" s="18" t="str">
        <f t="shared" ref="AI10:AJ10" si="6">IF(AI12=0,"",IF(COUNTIF(AI$13:AI$37,0)=25,"↓選択してください。",AL11))</f>
        <v/>
      </c>
      <c r="AJ10" s="18" t="str">
        <f t="shared" si="6"/>
        <v/>
      </c>
    </row>
    <row r="11" spans="2:47" x14ac:dyDescent="0.55000000000000004">
      <c r="B11" s="175" t="s">
        <v>30</v>
      </c>
      <c r="C11" s="176" t="s">
        <v>67</v>
      </c>
      <c r="D11" s="176" t="s">
        <v>29</v>
      </c>
      <c r="E11" s="176" t="s">
        <v>13</v>
      </c>
      <c r="F11" s="176" t="s">
        <v>84</v>
      </c>
      <c r="G11" s="247"/>
      <c r="H11" s="175" t="s">
        <v>98</v>
      </c>
      <c r="I11" s="176" t="s">
        <v>77</v>
      </c>
      <c r="J11" s="176"/>
      <c r="K11" s="177"/>
      <c r="R11" s="18" t="str">
        <f>IF(S11="","",1)</f>
        <v/>
      </c>
      <c r="S11" s="46" t="str">
        <f>IF('チェック表（印刷用）'!B9="","",IF('チェック表（印刷用）'!B9=ﾜｰｸｼｰﾄ1!$B$2,"",IF('チェック表（印刷用）'!B9=ﾜｰｸｼｰﾄ1!$B$8,"",'チェック表（印刷用）'!B9)))</f>
        <v/>
      </c>
      <c r="T11" s="18">
        <v>1</v>
      </c>
      <c r="AA11" s="175" t="s">
        <v>30</v>
      </c>
      <c r="AB11" s="176" t="s">
        <v>67</v>
      </c>
      <c r="AC11" s="176" t="s">
        <v>29</v>
      </c>
      <c r="AD11" s="176" t="s">
        <v>13</v>
      </c>
      <c r="AE11" s="176" t="s">
        <v>84</v>
      </c>
      <c r="AF11" s="247"/>
      <c r="AG11" s="175" t="s">
        <v>98</v>
      </c>
      <c r="AH11" s="176" t="s">
        <v>77</v>
      </c>
      <c r="AI11" s="176"/>
      <c r="AJ11" s="177"/>
      <c r="AK11" s="18" t="str">
        <f>IF(AK12&gt;0,"↓不要な入力があります。","")</f>
        <v/>
      </c>
      <c r="AL11" s="18" t="str">
        <f t="shared" ref="AL11:AM11" si="7">IF(AL12&gt;0,"↓不要な入力があります。","")</f>
        <v/>
      </c>
      <c r="AM11" s="18" t="str">
        <f t="shared" si="7"/>
        <v/>
      </c>
      <c r="AN11" s="18" t="str">
        <f>IF(AN12&gt;0,"↓未入力項目があります。",AR11)</f>
        <v/>
      </c>
      <c r="AO11" s="18" t="str">
        <f t="shared" ref="AO11:AQ11" si="8">IF(AO12&gt;0,"↓未入力項目があります。",AS11)</f>
        <v/>
      </c>
      <c r="AP11" s="18" t="str">
        <f t="shared" si="8"/>
        <v/>
      </c>
      <c r="AQ11" s="18" t="str">
        <f t="shared" si="8"/>
        <v/>
      </c>
      <c r="AR11" s="18" t="str">
        <f>IF(AR12&gt;0,"↑不要な入力項目があります。","")</f>
        <v/>
      </c>
      <c r="AS11" s="18" t="str">
        <f t="shared" ref="AS11:AU11" si="9">IF(AS12&gt;0,"↑不要な入力項目があります。","")</f>
        <v/>
      </c>
      <c r="AT11" s="18" t="str">
        <f t="shared" si="9"/>
        <v/>
      </c>
      <c r="AU11" s="18" t="str">
        <f t="shared" si="9"/>
        <v/>
      </c>
    </row>
    <row r="12" spans="2:47" ht="18.5" thickBot="1" x14ac:dyDescent="0.6">
      <c r="B12" s="245"/>
      <c r="C12" s="246"/>
      <c r="D12" s="246"/>
      <c r="E12" s="246"/>
      <c r="F12" s="93" t="s">
        <v>29</v>
      </c>
      <c r="G12" s="70" t="s">
        <v>13</v>
      </c>
      <c r="H12" s="244"/>
      <c r="I12" s="86" t="str">
        <f>IF(入力シート!$D$58=入力シート!$BC$4,入力シート!$E$58,"")</f>
        <v/>
      </c>
      <c r="J12" s="86" t="str">
        <f>IF(入力シート!$D$59=入力シート!$BC$4,入力シート!$E$59,"")</f>
        <v/>
      </c>
      <c r="K12" s="81" t="str">
        <f>IF(入力シート!$D$60=入力シート!$BC$4,入力シート!$E$60,"")</f>
        <v/>
      </c>
      <c r="L12" s="74" t="str">
        <f>IF(COUNTA(I12:K12)=0,"←追加する作業項目を入力します。","")</f>
        <v/>
      </c>
      <c r="R12" s="18" t="str">
        <f>IF(S12="","",MAX(R$11:R11)+1)</f>
        <v/>
      </c>
      <c r="S12" s="47" t="str">
        <f>IF('チェック表（印刷用）'!B10="","",IF('チェック表（印刷用）'!B10=ﾜｰｸｼｰﾄ1!$B$2,"",IF('チェック表（印刷用）'!B10=ﾜｰｸｼｰﾄ1!$B$8,"",'チェック表（印刷用）'!B10)))</f>
        <v/>
      </c>
      <c r="T12" s="18">
        <v>2</v>
      </c>
      <c r="AA12" s="245"/>
      <c r="AB12" s="246"/>
      <c r="AC12" s="246"/>
      <c r="AD12" s="246"/>
      <c r="AE12" s="93" t="s">
        <v>29</v>
      </c>
      <c r="AF12" s="70" t="s">
        <v>13</v>
      </c>
      <c r="AG12" s="244"/>
      <c r="AH12" s="69" t="str">
        <f>I12</f>
        <v/>
      </c>
      <c r="AI12" s="69" t="str">
        <f t="shared" ref="AI12:AJ12" si="10">J12</f>
        <v/>
      </c>
      <c r="AJ12" s="69" t="str">
        <f t="shared" si="10"/>
        <v/>
      </c>
      <c r="AK12" s="18">
        <f>COUNTIF(AK$13:AK$37,ﾜｰｸｼｰﾄ1!$B$26)</f>
        <v>0</v>
      </c>
      <c r="AL12" s="18">
        <f>COUNTIF(AL$13:AL$37,ﾜｰｸｼｰﾄ1!$B$26)</f>
        <v>0</v>
      </c>
      <c r="AM12" s="18">
        <f>COUNTIF(AM$13:AM$37,ﾜｰｸｼｰﾄ1!$B$26)</f>
        <v>0</v>
      </c>
      <c r="AN12" s="18">
        <f>COUNTIF(AN$13:AN$27,0)</f>
        <v>0</v>
      </c>
      <c r="AO12" s="18">
        <f t="shared" ref="AO12:AQ12" si="11">COUNTIF(AO$13:AO$27,0)</f>
        <v>0</v>
      </c>
      <c r="AP12" s="18">
        <f t="shared" si="11"/>
        <v>0</v>
      </c>
      <c r="AQ12" s="18">
        <f t="shared" si="11"/>
        <v>0</v>
      </c>
      <c r="AR12" s="18">
        <f>COUNTA(AR13:AR27)-COUNTIF(AR13:AR27,0)-COUNTBLANK(AR13:AR27)</f>
        <v>0</v>
      </c>
      <c r="AS12" s="18">
        <f t="shared" ref="AS12:AU12" si="12">COUNTA(AS13:AS27)-COUNTIF(AS13:AS27,0)-COUNTBLANK(AS13:AS27)</f>
        <v>0</v>
      </c>
      <c r="AT12" s="18">
        <f t="shared" si="12"/>
        <v>0</v>
      </c>
      <c r="AU12" s="18">
        <f t="shared" si="12"/>
        <v>0</v>
      </c>
    </row>
    <row r="13" spans="2:47" x14ac:dyDescent="0.55000000000000004">
      <c r="B13" s="92" t="str">
        <f>IF(C13="","",ﾜｰｸｼｰﾄ1!$B$26)</f>
        <v/>
      </c>
      <c r="C13" s="93" t="str">
        <f>IF($C$7=ﾜｰｸｼｰﾄ1!$B$5,"下屋",IF($C$7=ﾜｰｸｼｰﾄ1!$B$6,"下屋",""))</f>
        <v/>
      </c>
      <c r="D13" s="83" t="str">
        <f>IF(B13="〇",D7,"")</f>
        <v/>
      </c>
      <c r="E13" s="83" t="str">
        <f>IF(B13="〇",E7,"")</f>
        <v/>
      </c>
      <c r="F13" s="83" t="str">
        <f>IF(D13="","",入力シート!T22)</f>
        <v/>
      </c>
      <c r="G13" s="87" t="str">
        <f>IF(E13="","",入力シート!T23)</f>
        <v/>
      </c>
      <c r="H13" s="73" t="str">
        <f t="shared" ref="H13:H37" si="13">IF(T11&gt;$R$10,"",VLOOKUP(T11,$R$11:$S$37,2,FALSE))</f>
        <v/>
      </c>
      <c r="I13" s="88" t="str">
        <f>IF(I$12="","",IF($H13="","",IF(COUNTIF(入力シート!$J$58:$AG$58,$H13)=1,"〇","")))</f>
        <v/>
      </c>
      <c r="J13" s="88" t="str">
        <f>IF(J$12="","",IF($H13="","",IF(COUNTIF(入力シート!$J$59:$AG$59,$H13)=1,"〇","")))</f>
        <v/>
      </c>
      <c r="K13" s="89" t="str">
        <f>IF(K$12="","",IF($H13="","",IF(COUNTIF(入力シート!$J$60:$AG$60,$H13)=1,"〇","")))</f>
        <v/>
      </c>
      <c r="L13" s="74" t="str">
        <f>IF(COUNTIF($I$13:$K$37,ﾜｰｸｼｰﾄ1!$B$26)=0,"←作業が必要な箇所に〇を選択します。","")</f>
        <v>←作業が必要な箇所に〇を選択します。</v>
      </c>
      <c r="R13" s="18" t="str">
        <f>IF(S13="","",MAX(R$11:R12)+1)</f>
        <v/>
      </c>
      <c r="S13" s="47" t="str">
        <f>IF('チェック表（印刷用）'!B11="","",IF('チェック表（印刷用）'!B11=ﾜｰｸｼｰﾄ1!$B$2,"",IF('チェック表（印刷用）'!B11=ﾜｰｸｼｰﾄ1!$B$8,"",'チェック表（印刷用）'!B11)))</f>
        <v/>
      </c>
      <c r="T13" s="18">
        <v>3</v>
      </c>
      <c r="AA13" s="35" t="str">
        <f>B13</f>
        <v/>
      </c>
      <c r="AB13" s="35" t="str">
        <f t="shared" ref="AB13:AJ13" si="14">C13</f>
        <v/>
      </c>
      <c r="AC13" s="35" t="str">
        <f t="shared" si="14"/>
        <v/>
      </c>
      <c r="AD13" s="35" t="str">
        <f t="shared" si="14"/>
        <v/>
      </c>
      <c r="AE13" s="35" t="str">
        <f t="shared" si="14"/>
        <v/>
      </c>
      <c r="AF13" s="35" t="str">
        <f t="shared" si="14"/>
        <v/>
      </c>
      <c r="AG13" s="35" t="str">
        <f t="shared" si="14"/>
        <v/>
      </c>
      <c r="AH13" s="35" t="str">
        <f t="shared" si="14"/>
        <v/>
      </c>
      <c r="AI13" s="35" t="str">
        <f t="shared" si="14"/>
        <v/>
      </c>
      <c r="AJ13" s="35" t="str">
        <f t="shared" si="14"/>
        <v/>
      </c>
      <c r="AK13" s="18" t="str">
        <f>IF($AG13="",AH13,IF(AH$12=0,AH13,""))</f>
        <v/>
      </c>
      <c r="AL13" s="18" t="str">
        <f t="shared" ref="AL13:AL37" si="15">IF($AG13="",AI13,IF(AI$12=0,AI13,""))</f>
        <v/>
      </c>
      <c r="AM13" s="18" t="str">
        <f t="shared" ref="AM13:AM37" si="16">IF($AG13="",AJ13,IF(AJ$12=0,AJ13,""))</f>
        <v/>
      </c>
      <c r="AN13" s="49" t="str">
        <f>IF($AA13=ﾜｰｸｼｰﾄ1!$B$26,工事基本情報!AC13,"")</f>
        <v/>
      </c>
      <c r="AO13" s="50" t="str">
        <f>IF($AA13=ﾜｰｸｼｰﾄ1!$B$26,工事基本情報!AD13,"")</f>
        <v/>
      </c>
      <c r="AP13" s="50" t="str">
        <f>IF($AA13=ﾜｰｸｼｰﾄ1!$B$26,IF(AC13=ﾜｰｸｼｰﾄ1!$B$19,"",工事基本情報!AE13),"")</f>
        <v/>
      </c>
      <c r="AQ13" s="51" t="str">
        <f>IF($AA13=ﾜｰｸｼｰﾄ1!$B$26,工事基本情報!AF13,"")</f>
        <v/>
      </c>
      <c r="AR13" s="18" t="str">
        <f>IF($AA13=ﾜｰｸｼｰﾄ1!$B$26,"",工事基本情報!AC13)</f>
        <v/>
      </c>
      <c r="AS13" s="18" t="str">
        <f>IF($AA13=ﾜｰｸｼｰﾄ1!$B$26,"",工事基本情報!AD13)</f>
        <v/>
      </c>
      <c r="AT13" s="18" t="str">
        <f>IF($AA13=ﾜｰｸｼｰﾄ1!$B$26,"",工事基本情報!AE13)</f>
        <v/>
      </c>
      <c r="AU13" s="18" t="str">
        <f>IF($AA13=ﾜｰｸｼｰﾄ1!$B$26,"",工事基本情報!AF13)</f>
        <v/>
      </c>
    </row>
    <row r="14" spans="2:47" x14ac:dyDescent="0.55000000000000004">
      <c r="B14" s="71" t="str">
        <f>IF(入力シート!D40=入力シート!$BC$4,"〇","")</f>
        <v/>
      </c>
      <c r="C14" s="93" t="s">
        <v>5</v>
      </c>
      <c r="D14" s="83" t="str">
        <f>IF($B14="〇",入力シート!I40,"")</f>
        <v/>
      </c>
      <c r="E14" s="83" t="str">
        <f>IF(B14="〇",入力シート!Q40,"")</f>
        <v/>
      </c>
      <c r="F14" s="83" t="str">
        <f>IF(D14="","",IF(D14=ﾜｰｸｼｰﾄ1!$B$19,"",入力シート!L40))</f>
        <v/>
      </c>
      <c r="G14" s="87" t="str">
        <f>IF(E14="","",入力シート!T40)</f>
        <v/>
      </c>
      <c r="H14" s="92" t="str">
        <f t="shared" si="13"/>
        <v/>
      </c>
      <c r="I14" s="83" t="str">
        <f>IF(I$12="","",IF($H14="","",IF(COUNTIF(入力シート!$J$58:$AG$58,$H14)=1,"〇","")))</f>
        <v/>
      </c>
      <c r="J14" s="83" t="str">
        <f>IF(J$12="","",IF($H14="","",IF(COUNTIF(入力シート!$J$59:$AG$59,$H14)=1,"〇","")))</f>
        <v/>
      </c>
      <c r="K14" s="84" t="str">
        <f>IF(K$12="","",IF($H14="","",IF(COUNTIF(入力シート!$J$60:$AG$60,$H14)=1,"〇","")))</f>
        <v/>
      </c>
      <c r="R14" s="18" t="str">
        <f>IF(S14="","",MAX(R$11:R13)+1)</f>
        <v/>
      </c>
      <c r="S14" s="47" t="str">
        <f>IF('チェック表（印刷用）'!B12="","",IF('チェック表（印刷用）'!B12=ﾜｰｸｼｰﾄ1!$B$2,"",IF('チェック表（印刷用）'!B12=ﾜｰｸｼｰﾄ1!$B$8,"",'チェック表（印刷用）'!B12)))</f>
        <v/>
      </c>
      <c r="T14" s="18">
        <v>4</v>
      </c>
      <c r="AA14" s="35" t="str">
        <f t="shared" ref="AA14:AA27" si="17">B14</f>
        <v/>
      </c>
      <c r="AB14" s="35" t="str">
        <f t="shared" ref="AB14:AB27" si="18">C14</f>
        <v>軒天</v>
      </c>
      <c r="AC14" s="35" t="str">
        <f t="shared" ref="AC14:AC27" si="19">D14</f>
        <v/>
      </c>
      <c r="AD14" s="35" t="str">
        <f t="shared" ref="AD14:AD27" si="20">E14</f>
        <v/>
      </c>
      <c r="AE14" s="35" t="str">
        <f t="shared" ref="AE14:AE27" si="21">F14</f>
        <v/>
      </c>
      <c r="AF14" s="35" t="str">
        <f t="shared" ref="AF14:AF27" si="22">G14</f>
        <v/>
      </c>
      <c r="AG14" s="35" t="str">
        <f t="shared" ref="AG14:AG27" si="23">H14</f>
        <v/>
      </c>
      <c r="AH14" s="35" t="str">
        <f t="shared" ref="AH14:AH27" si="24">I14</f>
        <v/>
      </c>
      <c r="AI14" s="35" t="str">
        <f t="shared" ref="AI14:AI27" si="25">J14</f>
        <v/>
      </c>
      <c r="AJ14" s="35" t="str">
        <f t="shared" ref="AJ14:AJ27" si="26">K14</f>
        <v/>
      </c>
      <c r="AK14" s="18" t="str">
        <f t="shared" ref="AK14:AK37" si="27">IF($AG14="",AH14,IF(AH$12=0,AH14,""))</f>
        <v/>
      </c>
      <c r="AL14" s="18" t="str">
        <f t="shared" si="15"/>
        <v/>
      </c>
      <c r="AM14" s="18" t="str">
        <f t="shared" si="16"/>
        <v/>
      </c>
      <c r="AN14" s="52" t="str">
        <f>IF($AA14=ﾜｰｸｼｰﾄ1!$B$26,工事基本情報!AC14,"")</f>
        <v/>
      </c>
      <c r="AO14" s="28" t="str">
        <f>IF($AA14=ﾜｰｸｼｰﾄ1!$B$26,工事基本情報!AD14,"")</f>
        <v/>
      </c>
      <c r="AP14" s="28" t="str">
        <f>IF($AA14=ﾜｰｸｼｰﾄ1!$B$26,IF(AC14=ﾜｰｸｼｰﾄ1!$B$19,"",工事基本情報!AE14),"")</f>
        <v/>
      </c>
      <c r="AQ14" s="53" t="str">
        <f>IF($AA14=ﾜｰｸｼｰﾄ1!$B$26,工事基本情報!AF14,"")</f>
        <v/>
      </c>
      <c r="AR14" s="18" t="str">
        <f>IF($AA14=ﾜｰｸｼｰﾄ1!$B$26,"",工事基本情報!AC14)</f>
        <v/>
      </c>
      <c r="AS14" s="18" t="str">
        <f>IF($AA14=ﾜｰｸｼｰﾄ1!$B$26,"",工事基本情報!AD14)</f>
        <v/>
      </c>
      <c r="AT14" s="18" t="str">
        <f>IF($AA14=ﾜｰｸｼｰﾄ1!$B$26,"",工事基本情報!AE14)</f>
        <v/>
      </c>
      <c r="AU14" s="18" t="str">
        <f>IF($AA14=ﾜｰｸｼｰﾄ1!$B$26,"",工事基本情報!AF14)</f>
        <v/>
      </c>
    </row>
    <row r="15" spans="2:47" x14ac:dyDescent="0.55000000000000004">
      <c r="B15" s="71" t="str">
        <f>IF(入力シート!D41=入力シート!$BC$4,"〇","")</f>
        <v/>
      </c>
      <c r="C15" s="93" t="s">
        <v>32</v>
      </c>
      <c r="D15" s="83" t="str">
        <f>IF($B15="〇",入力シート!I41,"")</f>
        <v/>
      </c>
      <c r="E15" s="83" t="str">
        <f>IF(B15="〇",入力シート!Q41,"")</f>
        <v/>
      </c>
      <c r="F15" s="83" t="str">
        <f>IF(D15="","",IF(D15=ﾜｰｸｼｰﾄ1!$B$19,"",入力シート!L41))</f>
        <v/>
      </c>
      <c r="G15" s="87" t="str">
        <f>IF(E15="","",入力シート!T41)</f>
        <v/>
      </c>
      <c r="H15" s="92" t="str">
        <f t="shared" si="13"/>
        <v/>
      </c>
      <c r="I15" s="83" t="str">
        <f>IF(I$12="","",IF($H15="","",IF(COUNTIF(入力シート!$J$58:$AG$58,$H15)=1,"〇","")))</f>
        <v/>
      </c>
      <c r="J15" s="83" t="str">
        <f>IF(J$12="","",IF($H15="","",IF(COUNTIF(入力シート!$J$59:$AG$59,$H15)=1,"〇","")))</f>
        <v/>
      </c>
      <c r="K15" s="84" t="str">
        <f>IF(K$12="","",IF($H15="","",IF(COUNTIF(入力シート!$J$60:$AG$60,$H15)=1,"〇","")))</f>
        <v/>
      </c>
      <c r="R15" s="18" t="str">
        <f>IF(S15="","",MAX(R$11:R14)+1)</f>
        <v/>
      </c>
      <c r="S15" s="47" t="str">
        <f>IF('チェック表（印刷用）'!B13="","",IF('チェック表（印刷用）'!B13=ﾜｰｸｼｰﾄ1!$B$2,"",IF('チェック表（印刷用）'!B13=ﾜｰｸｼｰﾄ1!$B$8,"",'チェック表（印刷用）'!B13)))</f>
        <v/>
      </c>
      <c r="T15" s="18">
        <v>5</v>
      </c>
      <c r="AA15" s="35" t="str">
        <f t="shared" si="17"/>
        <v/>
      </c>
      <c r="AB15" s="35" t="str">
        <f t="shared" si="18"/>
        <v>破風・鼻隠し</v>
      </c>
      <c r="AC15" s="35" t="str">
        <f t="shared" si="19"/>
        <v/>
      </c>
      <c r="AD15" s="35" t="str">
        <f t="shared" si="20"/>
        <v/>
      </c>
      <c r="AE15" s="35" t="str">
        <f t="shared" si="21"/>
        <v/>
      </c>
      <c r="AF15" s="35" t="str">
        <f t="shared" si="22"/>
        <v/>
      </c>
      <c r="AG15" s="35" t="str">
        <f t="shared" si="23"/>
        <v/>
      </c>
      <c r="AH15" s="35" t="str">
        <f t="shared" si="24"/>
        <v/>
      </c>
      <c r="AI15" s="35" t="str">
        <f t="shared" si="25"/>
        <v/>
      </c>
      <c r="AJ15" s="35" t="str">
        <f t="shared" si="26"/>
        <v/>
      </c>
      <c r="AK15" s="18" t="str">
        <f t="shared" si="27"/>
        <v/>
      </c>
      <c r="AL15" s="18" t="str">
        <f t="shared" si="15"/>
        <v/>
      </c>
      <c r="AM15" s="18" t="str">
        <f t="shared" si="16"/>
        <v/>
      </c>
      <c r="AN15" s="52" t="str">
        <f>IF($AA15=ﾜｰｸｼｰﾄ1!$B$26,工事基本情報!AC15,"")</f>
        <v/>
      </c>
      <c r="AO15" s="28" t="str">
        <f>IF($AA15=ﾜｰｸｼｰﾄ1!$B$26,工事基本情報!AD15,"")</f>
        <v/>
      </c>
      <c r="AP15" s="28" t="str">
        <f>IF($AA15=ﾜｰｸｼｰﾄ1!$B$26,IF(AC15=ﾜｰｸｼｰﾄ1!$B$19,"",工事基本情報!AE15),"")</f>
        <v/>
      </c>
      <c r="AQ15" s="53" t="str">
        <f>IF($AA15=ﾜｰｸｼｰﾄ1!$B$26,工事基本情報!AF15,"")</f>
        <v/>
      </c>
      <c r="AR15" s="18" t="str">
        <f>IF($AA15=ﾜｰｸｼｰﾄ1!$B$26,"",工事基本情報!AC15)</f>
        <v/>
      </c>
      <c r="AS15" s="18" t="str">
        <f>IF($AA15=ﾜｰｸｼｰﾄ1!$B$26,"",工事基本情報!AD15)</f>
        <v/>
      </c>
      <c r="AT15" s="18" t="str">
        <f>IF($AA15=ﾜｰｸｼｰﾄ1!$B$26,"",工事基本情報!AE15)</f>
        <v/>
      </c>
      <c r="AU15" s="18" t="str">
        <f>IF($AA15=ﾜｰｸｼｰﾄ1!$B$26,"",工事基本情報!AF15)</f>
        <v/>
      </c>
    </row>
    <row r="16" spans="2:47" x14ac:dyDescent="0.55000000000000004">
      <c r="B16" s="71" t="str">
        <f>IF(入力シート!D42=入力シート!$BC$4,"〇","")</f>
        <v/>
      </c>
      <c r="C16" s="93" t="s">
        <v>33</v>
      </c>
      <c r="D16" s="83" t="str">
        <f>IF($B16="〇",入力シート!I42,"")</f>
        <v/>
      </c>
      <c r="E16" s="83" t="str">
        <f>IF(B16="〇",入力シート!Q42,"")</f>
        <v/>
      </c>
      <c r="F16" s="83" t="str">
        <f>IF(D16="","",IF(D16=ﾜｰｸｼｰﾄ1!$B$19,"",入力シート!L42))</f>
        <v/>
      </c>
      <c r="G16" s="87" t="str">
        <f>IF(E16="","",入力シート!T42)</f>
        <v/>
      </c>
      <c r="H16" s="92" t="str">
        <f t="shared" si="13"/>
        <v/>
      </c>
      <c r="I16" s="83" t="str">
        <f>IF(I$12="","",IF($H16="","",IF(COUNTIF(入力シート!$J$58:$AG$58,$H16)=1,"〇","")))</f>
        <v/>
      </c>
      <c r="J16" s="83" t="str">
        <f>IF(J$12="","",IF($H16="","",IF(COUNTIF(入力シート!$J$59:$AG$59,$H16)=1,"〇","")))</f>
        <v/>
      </c>
      <c r="K16" s="84" t="str">
        <f>IF(K$12="","",IF($H16="","",IF(COUNTIF(入力シート!$J$60:$AG$60,$H16)=1,"〇","")))</f>
        <v/>
      </c>
      <c r="R16" s="18" t="str">
        <f>IF(S16="","",MAX(R$11:R15)+1)</f>
        <v/>
      </c>
      <c r="S16" s="47" t="str">
        <f>IF('チェック表（印刷用）'!B14="","",IF('チェック表（印刷用）'!B14=ﾜｰｸｼｰﾄ1!$B$2,"",IF('チェック表（印刷用）'!B14=ﾜｰｸｼｰﾄ1!$B$8,"",'チェック表（印刷用）'!B14)))</f>
        <v/>
      </c>
      <c r="T16" s="18">
        <v>6</v>
      </c>
      <c r="AA16" s="35" t="str">
        <f t="shared" si="17"/>
        <v/>
      </c>
      <c r="AB16" s="35" t="str">
        <f t="shared" si="18"/>
        <v>幕板</v>
      </c>
      <c r="AC16" s="35" t="str">
        <f t="shared" si="19"/>
        <v/>
      </c>
      <c r="AD16" s="35" t="str">
        <f t="shared" si="20"/>
        <v/>
      </c>
      <c r="AE16" s="35" t="str">
        <f t="shared" si="21"/>
        <v/>
      </c>
      <c r="AF16" s="35" t="str">
        <f t="shared" si="22"/>
        <v/>
      </c>
      <c r="AG16" s="35" t="str">
        <f t="shared" si="23"/>
        <v/>
      </c>
      <c r="AH16" s="35" t="str">
        <f t="shared" si="24"/>
        <v/>
      </c>
      <c r="AI16" s="35" t="str">
        <f t="shared" si="25"/>
        <v/>
      </c>
      <c r="AJ16" s="35" t="str">
        <f t="shared" si="26"/>
        <v/>
      </c>
      <c r="AK16" s="18" t="str">
        <f t="shared" si="27"/>
        <v/>
      </c>
      <c r="AL16" s="18" t="str">
        <f t="shared" si="15"/>
        <v/>
      </c>
      <c r="AM16" s="18" t="str">
        <f t="shared" si="16"/>
        <v/>
      </c>
      <c r="AN16" s="52" t="str">
        <f>IF($AA16=ﾜｰｸｼｰﾄ1!$B$26,工事基本情報!AC16,"")</f>
        <v/>
      </c>
      <c r="AO16" s="28" t="str">
        <f>IF($AA16=ﾜｰｸｼｰﾄ1!$B$26,工事基本情報!AD16,"")</f>
        <v/>
      </c>
      <c r="AP16" s="28" t="str">
        <f>IF($AA16=ﾜｰｸｼｰﾄ1!$B$26,IF(AC16=ﾜｰｸｼｰﾄ1!$B$19,"",工事基本情報!AE16),"")</f>
        <v/>
      </c>
      <c r="AQ16" s="53" t="str">
        <f>IF($AA16=ﾜｰｸｼｰﾄ1!$B$26,工事基本情報!AF16,"")</f>
        <v/>
      </c>
      <c r="AR16" s="18" t="str">
        <f>IF($AA16=ﾜｰｸｼｰﾄ1!$B$26,"",工事基本情報!AC16)</f>
        <v/>
      </c>
      <c r="AS16" s="18" t="str">
        <f>IF($AA16=ﾜｰｸｼｰﾄ1!$B$26,"",工事基本情報!AD16)</f>
        <v/>
      </c>
      <c r="AT16" s="18" t="str">
        <f>IF($AA16=ﾜｰｸｼｰﾄ1!$B$26,"",工事基本情報!AE16)</f>
        <v/>
      </c>
      <c r="AU16" s="18" t="str">
        <f>IF($AA16=ﾜｰｸｼｰﾄ1!$B$26,"",工事基本情報!AF16)</f>
        <v/>
      </c>
    </row>
    <row r="17" spans="2:47" x14ac:dyDescent="0.55000000000000004">
      <c r="B17" s="71" t="str">
        <f>IF(入力シート!D43=入力シート!$BC$4,"〇","")</f>
        <v/>
      </c>
      <c r="C17" s="93" t="s">
        <v>6</v>
      </c>
      <c r="D17" s="83" t="str">
        <f>IF($B17="〇",入力シート!I43,"")</f>
        <v/>
      </c>
      <c r="E17" s="83" t="str">
        <f>IF(B17="〇",入力シート!Q43,"")</f>
        <v/>
      </c>
      <c r="F17" s="83" t="str">
        <f>IF(D17="","",IF(D17=ﾜｰｸｼｰﾄ1!$B$19,"",入力シート!L43))</f>
        <v/>
      </c>
      <c r="G17" s="87" t="str">
        <f>IF(E17="","",入力シート!T43)</f>
        <v/>
      </c>
      <c r="H17" s="92" t="str">
        <f t="shared" si="13"/>
        <v/>
      </c>
      <c r="I17" s="83" t="str">
        <f>IF(I$12="","",IF($H17="","",IF(COUNTIF(入力シート!$J$58:$AG$58,$H17)=1,"〇","")))</f>
        <v/>
      </c>
      <c r="J17" s="83" t="str">
        <f>IF(J$12="","",IF($H17="","",IF(COUNTIF(入力シート!$J$59:$AG$59,$H17)=1,"〇","")))</f>
        <v/>
      </c>
      <c r="K17" s="84" t="str">
        <f>IF(K$12="","",IF($H17="","",IF(COUNTIF(入力シート!$J$60:$AG$60,$H17)=1,"〇","")))</f>
        <v/>
      </c>
      <c r="R17" s="18" t="str">
        <f>IF(S17="","",MAX(R$11:R16)+1)</f>
        <v/>
      </c>
      <c r="S17" s="47" t="str">
        <f>IF('チェック表（印刷用）'!B15="","",IF('チェック表（印刷用）'!B15=ﾜｰｸｼｰﾄ1!$B$2,"",IF('チェック表（印刷用）'!B15=ﾜｰｸｼｰﾄ1!$B$8,"",'チェック表（印刷用）'!B15)))</f>
        <v/>
      </c>
      <c r="T17" s="18">
        <v>7</v>
      </c>
      <c r="AA17" s="35" t="str">
        <f t="shared" si="17"/>
        <v/>
      </c>
      <c r="AB17" s="35" t="str">
        <f t="shared" si="18"/>
        <v>雨樋</v>
      </c>
      <c r="AC17" s="35" t="str">
        <f t="shared" si="19"/>
        <v/>
      </c>
      <c r="AD17" s="35" t="str">
        <f t="shared" si="20"/>
        <v/>
      </c>
      <c r="AE17" s="35" t="str">
        <f t="shared" si="21"/>
        <v/>
      </c>
      <c r="AF17" s="35" t="str">
        <f t="shared" si="22"/>
        <v/>
      </c>
      <c r="AG17" s="35" t="str">
        <f t="shared" si="23"/>
        <v/>
      </c>
      <c r="AH17" s="35" t="str">
        <f t="shared" si="24"/>
        <v/>
      </c>
      <c r="AI17" s="35" t="str">
        <f t="shared" si="25"/>
        <v/>
      </c>
      <c r="AJ17" s="35" t="str">
        <f t="shared" si="26"/>
        <v/>
      </c>
      <c r="AK17" s="18" t="str">
        <f t="shared" si="27"/>
        <v/>
      </c>
      <c r="AL17" s="18" t="str">
        <f t="shared" si="15"/>
        <v/>
      </c>
      <c r="AM17" s="18" t="str">
        <f t="shared" si="16"/>
        <v/>
      </c>
      <c r="AN17" s="52" t="str">
        <f>IF($AA17=ﾜｰｸｼｰﾄ1!$B$26,工事基本情報!AC17,"")</f>
        <v/>
      </c>
      <c r="AO17" s="28" t="str">
        <f>IF($AA17=ﾜｰｸｼｰﾄ1!$B$26,工事基本情報!AD17,"")</f>
        <v/>
      </c>
      <c r="AP17" s="28" t="str">
        <f>IF($AA17=ﾜｰｸｼｰﾄ1!$B$26,IF(AC17=ﾜｰｸｼｰﾄ1!$B$19,"",工事基本情報!AE17),"")</f>
        <v/>
      </c>
      <c r="AQ17" s="53" t="str">
        <f>IF($AA17=ﾜｰｸｼｰﾄ1!$B$26,工事基本情報!AF17,"")</f>
        <v/>
      </c>
      <c r="AR17" s="18" t="str">
        <f>IF($AA17=ﾜｰｸｼｰﾄ1!$B$26,"",工事基本情報!AC17)</f>
        <v/>
      </c>
      <c r="AS17" s="18" t="str">
        <f>IF($AA17=ﾜｰｸｼｰﾄ1!$B$26,"",工事基本情報!AD17)</f>
        <v/>
      </c>
      <c r="AT17" s="18" t="str">
        <f>IF($AA17=ﾜｰｸｼｰﾄ1!$B$26,"",工事基本情報!AE17)</f>
        <v/>
      </c>
      <c r="AU17" s="18" t="str">
        <f>IF($AA17=ﾜｰｸｼｰﾄ1!$B$26,"",工事基本情報!AF17)</f>
        <v/>
      </c>
    </row>
    <row r="18" spans="2:47" x14ac:dyDescent="0.55000000000000004">
      <c r="B18" s="71" t="str">
        <f>IF(入力シート!D44=入力シート!$BC$4,"〇","")</f>
        <v/>
      </c>
      <c r="C18" s="93" t="s">
        <v>7</v>
      </c>
      <c r="D18" s="83" t="str">
        <f>IF($B18="〇",入力シート!I44,"")</f>
        <v/>
      </c>
      <c r="E18" s="83" t="str">
        <f>IF(B18="〇",入力シート!Q44,"")</f>
        <v/>
      </c>
      <c r="F18" s="83" t="str">
        <f>IF(D18="","",IF(D18=ﾜｰｸｼｰﾄ1!$B$19,"",入力シート!L44))</f>
        <v/>
      </c>
      <c r="G18" s="87" t="str">
        <f>IF(E18="","",入力シート!T44)</f>
        <v/>
      </c>
      <c r="H18" s="92" t="str">
        <f t="shared" si="13"/>
        <v/>
      </c>
      <c r="I18" s="83" t="str">
        <f>IF(I$12="","",IF($H18="","",IF(COUNTIF(入力シート!$J$58:$AG$58,$H18)=1,"〇","")))</f>
        <v/>
      </c>
      <c r="J18" s="83" t="str">
        <f>IF(J$12="","",IF($H18="","",IF(COUNTIF(入力シート!$J$59:$AG$59,$H18)=1,"〇","")))</f>
        <v/>
      </c>
      <c r="K18" s="84" t="str">
        <f>IF(K$12="","",IF($H18="","",IF(COUNTIF(入力シート!$J$60:$AG$60,$H18)=1,"〇","")))</f>
        <v/>
      </c>
      <c r="R18" s="18" t="str">
        <f>IF(S18="","",MAX(R$11:R17)+1)</f>
        <v/>
      </c>
      <c r="S18" s="47" t="str">
        <f>IF('チェック表（印刷用）'!B16="","",IF('チェック表（印刷用）'!B16=ﾜｰｸｼｰﾄ1!$B$2,"",IF('チェック表（印刷用）'!B16=ﾜｰｸｼｰﾄ1!$B$8,"",'チェック表（印刷用）'!B16)))</f>
        <v/>
      </c>
      <c r="T18" s="18">
        <v>8</v>
      </c>
      <c r="AA18" s="35" t="str">
        <f t="shared" si="17"/>
        <v/>
      </c>
      <c r="AB18" s="35" t="str">
        <f t="shared" si="18"/>
        <v>水切り</v>
      </c>
      <c r="AC18" s="35" t="str">
        <f t="shared" si="19"/>
        <v/>
      </c>
      <c r="AD18" s="35" t="str">
        <f t="shared" si="20"/>
        <v/>
      </c>
      <c r="AE18" s="35" t="str">
        <f t="shared" si="21"/>
        <v/>
      </c>
      <c r="AF18" s="35" t="str">
        <f t="shared" si="22"/>
        <v/>
      </c>
      <c r="AG18" s="35" t="str">
        <f t="shared" si="23"/>
        <v/>
      </c>
      <c r="AH18" s="35" t="str">
        <f t="shared" si="24"/>
        <v/>
      </c>
      <c r="AI18" s="35" t="str">
        <f t="shared" si="25"/>
        <v/>
      </c>
      <c r="AJ18" s="35" t="str">
        <f t="shared" si="26"/>
        <v/>
      </c>
      <c r="AK18" s="18" t="str">
        <f t="shared" si="27"/>
        <v/>
      </c>
      <c r="AL18" s="18" t="str">
        <f t="shared" si="15"/>
        <v/>
      </c>
      <c r="AM18" s="18" t="str">
        <f t="shared" si="16"/>
        <v/>
      </c>
      <c r="AN18" s="52" t="str">
        <f>IF($AA18=ﾜｰｸｼｰﾄ1!$B$26,工事基本情報!AC18,"")</f>
        <v/>
      </c>
      <c r="AO18" s="28" t="str">
        <f>IF($AA18=ﾜｰｸｼｰﾄ1!$B$26,工事基本情報!AD18,"")</f>
        <v/>
      </c>
      <c r="AP18" s="28" t="str">
        <f>IF($AA18=ﾜｰｸｼｰﾄ1!$B$26,IF(AC18=ﾜｰｸｼｰﾄ1!$B$19,"",工事基本情報!AE18),"")</f>
        <v/>
      </c>
      <c r="AQ18" s="53" t="str">
        <f>IF($AA18=ﾜｰｸｼｰﾄ1!$B$26,工事基本情報!AF18,"")</f>
        <v/>
      </c>
      <c r="AR18" s="18" t="str">
        <f>IF($AA18=ﾜｰｸｼｰﾄ1!$B$26,"",工事基本情報!AC18)</f>
        <v/>
      </c>
      <c r="AS18" s="18" t="str">
        <f>IF($AA18=ﾜｰｸｼｰﾄ1!$B$26,"",工事基本情報!AD18)</f>
        <v/>
      </c>
      <c r="AT18" s="18" t="str">
        <f>IF($AA18=ﾜｰｸｼｰﾄ1!$B$26,"",工事基本情報!AE18)</f>
        <v/>
      </c>
      <c r="AU18" s="18" t="str">
        <f>IF($AA18=ﾜｰｸｼｰﾄ1!$B$26,"",工事基本情報!AF18)</f>
        <v/>
      </c>
    </row>
    <row r="19" spans="2:47" x14ac:dyDescent="0.55000000000000004">
      <c r="B19" s="71" t="str">
        <f>IF(入力シート!D45=入力シート!$BC$4,"〇","")</f>
        <v/>
      </c>
      <c r="C19" s="93" t="s">
        <v>34</v>
      </c>
      <c r="D19" s="83" t="str">
        <f>IF($B19="〇",入力シート!I45,"")</f>
        <v/>
      </c>
      <c r="E19" s="83" t="str">
        <f>IF(B19="〇",入力シート!Q45,"")</f>
        <v/>
      </c>
      <c r="F19" s="83" t="str">
        <f>IF(D19="","",IF(D19=ﾜｰｸｼｰﾄ1!$B$19,"",入力シート!L45))</f>
        <v/>
      </c>
      <c r="G19" s="87" t="str">
        <f>IF(E19="","",入力シート!T45)</f>
        <v/>
      </c>
      <c r="H19" s="92" t="str">
        <f t="shared" si="13"/>
        <v/>
      </c>
      <c r="I19" s="83" t="str">
        <f>IF(I$12="","",IF($H19="","",IF(COUNTIF(入力シート!$J$58:$AG$58,$H19)=1,"〇","")))</f>
        <v/>
      </c>
      <c r="J19" s="83" t="str">
        <f>IF(J$12="","",IF($H19="","",IF(COUNTIF(入力シート!$J$59:$AG$59,$H19)=1,"〇","")))</f>
        <v/>
      </c>
      <c r="K19" s="84" t="str">
        <f>IF(K$12="","",IF($H19="","",IF(COUNTIF(入力シート!$J$60:$AG$60,$H19)=1,"〇","")))</f>
        <v/>
      </c>
      <c r="R19" s="18" t="str">
        <f>IF(S19="","",MAX(R$11:R18)+1)</f>
        <v/>
      </c>
      <c r="S19" s="47" t="str">
        <f>IF('チェック表（印刷用）'!B17="","",IF('チェック表（印刷用）'!B17=ﾜｰｸｼｰﾄ1!$B$2,"",IF('チェック表（印刷用）'!B17=ﾜｰｸｼｰﾄ1!$B$8,"",'チェック表（印刷用）'!B17)))</f>
        <v/>
      </c>
      <c r="T19" s="18">
        <v>9</v>
      </c>
      <c r="AA19" s="35" t="str">
        <f t="shared" si="17"/>
        <v/>
      </c>
      <c r="AB19" s="35" t="str">
        <f t="shared" si="18"/>
        <v>笠木</v>
      </c>
      <c r="AC19" s="35" t="str">
        <f t="shared" si="19"/>
        <v/>
      </c>
      <c r="AD19" s="35" t="str">
        <f t="shared" si="20"/>
        <v/>
      </c>
      <c r="AE19" s="35" t="str">
        <f t="shared" si="21"/>
        <v/>
      </c>
      <c r="AF19" s="35" t="str">
        <f t="shared" si="22"/>
        <v/>
      </c>
      <c r="AG19" s="35" t="str">
        <f t="shared" si="23"/>
        <v/>
      </c>
      <c r="AH19" s="35" t="str">
        <f t="shared" si="24"/>
        <v/>
      </c>
      <c r="AI19" s="35" t="str">
        <f t="shared" si="25"/>
        <v/>
      </c>
      <c r="AJ19" s="35" t="str">
        <f t="shared" si="26"/>
        <v/>
      </c>
      <c r="AK19" s="18" t="str">
        <f t="shared" si="27"/>
        <v/>
      </c>
      <c r="AL19" s="18" t="str">
        <f t="shared" si="15"/>
        <v/>
      </c>
      <c r="AM19" s="18" t="str">
        <f t="shared" si="16"/>
        <v/>
      </c>
      <c r="AN19" s="52" t="str">
        <f>IF($AA19=ﾜｰｸｼｰﾄ1!$B$26,工事基本情報!AC19,"")</f>
        <v/>
      </c>
      <c r="AO19" s="28" t="str">
        <f>IF($AA19=ﾜｰｸｼｰﾄ1!$B$26,工事基本情報!AD19,"")</f>
        <v/>
      </c>
      <c r="AP19" s="28" t="str">
        <f>IF($AA19=ﾜｰｸｼｰﾄ1!$B$26,IF(AC19=ﾜｰｸｼｰﾄ1!$B$19,"",工事基本情報!AE19),"")</f>
        <v/>
      </c>
      <c r="AQ19" s="53" t="str">
        <f>IF($AA19=ﾜｰｸｼｰﾄ1!$B$26,工事基本情報!AF19,"")</f>
        <v/>
      </c>
      <c r="AR19" s="18" t="str">
        <f>IF($AA19=ﾜｰｸｼｰﾄ1!$B$26,"",工事基本情報!AC19)</f>
        <v/>
      </c>
      <c r="AS19" s="18" t="str">
        <f>IF($AA19=ﾜｰｸｼｰﾄ1!$B$26,"",工事基本情報!AD19)</f>
        <v/>
      </c>
      <c r="AT19" s="18" t="str">
        <f>IF($AA19=ﾜｰｸｼｰﾄ1!$B$26,"",工事基本情報!AE19)</f>
        <v/>
      </c>
      <c r="AU19" s="18" t="str">
        <f>IF($AA19=ﾜｰｸｼｰﾄ1!$B$26,"",工事基本情報!AF19)</f>
        <v/>
      </c>
    </row>
    <row r="20" spans="2:47" x14ac:dyDescent="0.55000000000000004">
      <c r="B20" s="71" t="str">
        <f>IF(入力シート!D46=入力シート!$BC$4,"〇","")</f>
        <v/>
      </c>
      <c r="C20" s="93" t="s">
        <v>8</v>
      </c>
      <c r="D20" s="83" t="str">
        <f>IF($B20="〇",入力シート!I46,"")</f>
        <v/>
      </c>
      <c r="E20" s="83" t="str">
        <f>IF(B20="〇",入力シート!Q46,"")</f>
        <v/>
      </c>
      <c r="F20" s="83" t="str">
        <f>IF(D20="","",IF(D20=ﾜｰｸｼｰﾄ1!$B$19,"",入力シート!L46))</f>
        <v/>
      </c>
      <c r="G20" s="87" t="str">
        <f>IF(E20="","",入力シート!T46)</f>
        <v/>
      </c>
      <c r="H20" s="92" t="str">
        <f t="shared" si="13"/>
        <v/>
      </c>
      <c r="I20" s="83" t="str">
        <f>IF(I$12="","",IF($H20="","",IF(COUNTIF(入力シート!$J$58:$AG$58,$H20)=1,"〇","")))</f>
        <v/>
      </c>
      <c r="J20" s="83" t="str">
        <f>IF(J$12="","",IF($H20="","",IF(COUNTIF(入力シート!$J$59:$AG$59,$H20)=1,"〇","")))</f>
        <v/>
      </c>
      <c r="K20" s="84" t="str">
        <f>IF(K$12="","",IF($H20="","",IF(COUNTIF(入力シート!$J$60:$AG$60,$H20)=1,"〇","")))</f>
        <v/>
      </c>
      <c r="R20" s="18" t="str">
        <f>IF(S20="","",MAX(R$11:R19)+1)</f>
        <v/>
      </c>
      <c r="S20" s="47" t="str">
        <f>IF('チェック表（印刷用）'!B18="","",IF('チェック表（印刷用）'!B18=ﾜｰｸｼｰﾄ1!$B$2,"",IF('チェック表（印刷用）'!B18=ﾜｰｸｼｰﾄ1!$B$8,"",'チェック表（印刷用）'!B18)))</f>
        <v/>
      </c>
      <c r="T20" s="18">
        <v>10</v>
      </c>
      <c r="AA20" s="35" t="str">
        <f t="shared" si="17"/>
        <v/>
      </c>
      <c r="AB20" s="35" t="str">
        <f t="shared" si="18"/>
        <v>雨戸</v>
      </c>
      <c r="AC20" s="35" t="str">
        <f t="shared" si="19"/>
        <v/>
      </c>
      <c r="AD20" s="35" t="str">
        <f t="shared" si="20"/>
        <v/>
      </c>
      <c r="AE20" s="35" t="str">
        <f t="shared" si="21"/>
        <v/>
      </c>
      <c r="AF20" s="35" t="str">
        <f t="shared" si="22"/>
        <v/>
      </c>
      <c r="AG20" s="35" t="str">
        <f t="shared" si="23"/>
        <v/>
      </c>
      <c r="AH20" s="35" t="str">
        <f t="shared" si="24"/>
        <v/>
      </c>
      <c r="AI20" s="35" t="str">
        <f t="shared" si="25"/>
        <v/>
      </c>
      <c r="AJ20" s="35" t="str">
        <f t="shared" si="26"/>
        <v/>
      </c>
      <c r="AK20" s="18" t="str">
        <f t="shared" si="27"/>
        <v/>
      </c>
      <c r="AL20" s="18" t="str">
        <f t="shared" si="15"/>
        <v/>
      </c>
      <c r="AM20" s="18" t="str">
        <f t="shared" si="16"/>
        <v/>
      </c>
      <c r="AN20" s="52" t="str">
        <f>IF($AA20=ﾜｰｸｼｰﾄ1!$B$26,工事基本情報!AC20,"")</f>
        <v/>
      </c>
      <c r="AO20" s="28" t="str">
        <f>IF($AA20=ﾜｰｸｼｰﾄ1!$B$26,工事基本情報!AD20,"")</f>
        <v/>
      </c>
      <c r="AP20" s="28" t="str">
        <f>IF($AA20=ﾜｰｸｼｰﾄ1!$B$26,IF(AC20=ﾜｰｸｼｰﾄ1!$B$19,"",工事基本情報!AE20),"")</f>
        <v/>
      </c>
      <c r="AQ20" s="53" t="str">
        <f>IF($AA20=ﾜｰｸｼｰﾄ1!$B$26,工事基本情報!AF20,"")</f>
        <v/>
      </c>
      <c r="AR20" s="18" t="str">
        <f>IF($AA20=ﾜｰｸｼｰﾄ1!$B$26,"",工事基本情報!AC20)</f>
        <v/>
      </c>
      <c r="AS20" s="18" t="str">
        <f>IF($AA20=ﾜｰｸｼｰﾄ1!$B$26,"",工事基本情報!AD20)</f>
        <v/>
      </c>
      <c r="AT20" s="18" t="str">
        <f>IF($AA20=ﾜｰｸｼｰﾄ1!$B$26,"",工事基本情報!AE20)</f>
        <v/>
      </c>
      <c r="AU20" s="18" t="str">
        <f>IF($AA20=ﾜｰｸｼｰﾄ1!$B$26,"",工事基本情報!AF20)</f>
        <v/>
      </c>
    </row>
    <row r="21" spans="2:47" x14ac:dyDescent="0.55000000000000004">
      <c r="B21" s="71" t="str">
        <f>IF(入力シート!D47=入力シート!$BC$4,"〇","")</f>
        <v/>
      </c>
      <c r="C21" s="93" t="s">
        <v>35</v>
      </c>
      <c r="D21" s="83" t="str">
        <f>IF($B21="〇",入力シート!I47,"")</f>
        <v/>
      </c>
      <c r="E21" s="83" t="str">
        <f>IF(B21="〇",入力シート!Q47,"")</f>
        <v/>
      </c>
      <c r="F21" s="83" t="str">
        <f>IF(D21="","",IF(D21=ﾜｰｸｼｰﾄ1!$B$19,"",入力シート!L47))</f>
        <v/>
      </c>
      <c r="G21" s="87" t="str">
        <f>IF(E21="","",入力シート!T47)</f>
        <v/>
      </c>
      <c r="H21" s="92" t="str">
        <f t="shared" si="13"/>
        <v/>
      </c>
      <c r="I21" s="83" t="str">
        <f>IF(I$12="","",IF($H21="","",IF(COUNTIF(入力シート!$J$58:$AG$58,$H21)=1,"〇","")))</f>
        <v/>
      </c>
      <c r="J21" s="83" t="str">
        <f>IF(J$12="","",IF($H21="","",IF(COUNTIF(入力シート!$J$59:$AG$59,$H21)=1,"〇","")))</f>
        <v/>
      </c>
      <c r="K21" s="84" t="str">
        <f>IF(K$12="","",IF($H21="","",IF(COUNTIF(入力シート!$J$60:$AG$60,$H21)=1,"〇","")))</f>
        <v/>
      </c>
      <c r="R21" s="18" t="str">
        <f>IF(S21="","",MAX(R$11:R20)+1)</f>
        <v/>
      </c>
      <c r="S21" s="47" t="str">
        <f>IF('チェック表（印刷用）'!B19="","",IF('チェック表（印刷用）'!B19=ﾜｰｸｼｰﾄ1!$B$2,"",IF('チェック表（印刷用）'!B19=ﾜｰｸｼｰﾄ1!$B$8,"",'チェック表（印刷用）'!B19)))</f>
        <v/>
      </c>
      <c r="T21" s="18">
        <v>11</v>
      </c>
      <c r="AA21" s="35" t="str">
        <f t="shared" si="17"/>
        <v/>
      </c>
      <c r="AB21" s="35" t="str">
        <f t="shared" si="18"/>
        <v>ｼｬｯﾀｰﾎﾞｯｸｽ</v>
      </c>
      <c r="AC21" s="35" t="str">
        <f t="shared" si="19"/>
        <v/>
      </c>
      <c r="AD21" s="35" t="str">
        <f t="shared" si="20"/>
        <v/>
      </c>
      <c r="AE21" s="35" t="str">
        <f t="shared" si="21"/>
        <v/>
      </c>
      <c r="AF21" s="35" t="str">
        <f t="shared" si="22"/>
        <v/>
      </c>
      <c r="AG21" s="35" t="str">
        <f t="shared" si="23"/>
        <v/>
      </c>
      <c r="AH21" s="35" t="str">
        <f t="shared" si="24"/>
        <v/>
      </c>
      <c r="AI21" s="35" t="str">
        <f t="shared" si="25"/>
        <v/>
      </c>
      <c r="AJ21" s="35" t="str">
        <f t="shared" si="26"/>
        <v/>
      </c>
      <c r="AK21" s="18" t="str">
        <f t="shared" si="27"/>
        <v/>
      </c>
      <c r="AL21" s="18" t="str">
        <f t="shared" si="15"/>
        <v/>
      </c>
      <c r="AM21" s="18" t="str">
        <f t="shared" si="16"/>
        <v/>
      </c>
      <c r="AN21" s="52" t="str">
        <f>IF($AA21=ﾜｰｸｼｰﾄ1!$B$26,工事基本情報!AC21,"")</f>
        <v/>
      </c>
      <c r="AO21" s="28" t="str">
        <f>IF($AA21=ﾜｰｸｼｰﾄ1!$B$26,工事基本情報!AD21,"")</f>
        <v/>
      </c>
      <c r="AP21" s="28" t="str">
        <f>IF($AA21=ﾜｰｸｼｰﾄ1!$B$26,IF(AC21=ﾜｰｸｼｰﾄ1!$B$19,"",工事基本情報!AE21),"")</f>
        <v/>
      </c>
      <c r="AQ21" s="53" t="str">
        <f>IF($AA21=ﾜｰｸｼｰﾄ1!$B$26,工事基本情報!AF21,"")</f>
        <v/>
      </c>
      <c r="AR21" s="18" t="str">
        <f>IF($AA21=ﾜｰｸｼｰﾄ1!$B$26,"",工事基本情報!AC21)</f>
        <v/>
      </c>
      <c r="AS21" s="18" t="str">
        <f>IF($AA21=ﾜｰｸｼｰﾄ1!$B$26,"",工事基本情報!AD21)</f>
        <v/>
      </c>
      <c r="AT21" s="18" t="str">
        <f>IF($AA21=ﾜｰｸｼｰﾄ1!$B$26,"",工事基本情報!AE21)</f>
        <v/>
      </c>
      <c r="AU21" s="18" t="str">
        <f>IF($AA21=ﾜｰｸｼｰﾄ1!$B$26,"",工事基本情報!AF21)</f>
        <v/>
      </c>
    </row>
    <row r="22" spans="2:47" x14ac:dyDescent="0.55000000000000004">
      <c r="B22" s="71" t="str">
        <f>IF(入力シート!D48=入力シート!$BC$4,"〇","")</f>
        <v/>
      </c>
      <c r="C22" s="93" t="s">
        <v>43</v>
      </c>
      <c r="D22" s="83" t="str">
        <f>IF($B22="〇",入力シート!I48,"")</f>
        <v/>
      </c>
      <c r="E22" s="83" t="str">
        <f>IF(B22="〇",入力シート!Q48,"")</f>
        <v/>
      </c>
      <c r="F22" s="83" t="str">
        <f>IF(D22="","",IF(D22=ﾜｰｸｼｰﾄ1!$B$19,"",入力シート!L48))</f>
        <v/>
      </c>
      <c r="G22" s="87" t="str">
        <f>IF(E22="","",入力シート!T48)</f>
        <v/>
      </c>
      <c r="H22" s="92" t="str">
        <f t="shared" si="13"/>
        <v/>
      </c>
      <c r="I22" s="83" t="str">
        <f>IF(I$12="","",IF($H22="","",IF(COUNTIF(入力シート!$J$58:$AG$58,$H22)=1,"〇","")))</f>
        <v/>
      </c>
      <c r="J22" s="83" t="str">
        <f>IF(J$12="","",IF($H22="","",IF(COUNTIF(入力シート!$J$59:$AG$59,$H22)=1,"〇","")))</f>
        <v/>
      </c>
      <c r="K22" s="84" t="str">
        <f>IF(K$12="","",IF($H22="","",IF(COUNTIF(入力シート!$J$60:$AG$60,$H22)=1,"〇","")))</f>
        <v/>
      </c>
      <c r="R22" s="18" t="str">
        <f>IF(S22="","",MAX(R$11:R21)+1)</f>
        <v/>
      </c>
      <c r="S22" s="47" t="str">
        <f>IF('チェック表（印刷用）'!B20="","",IF('チェック表（印刷用）'!B20=ﾜｰｸｼｰﾄ1!$B$2,"",IF('チェック表（印刷用）'!B20=ﾜｰｸｼｰﾄ1!$B$8,"",'チェック表（印刷用）'!B20)))</f>
        <v/>
      </c>
      <c r="T22" s="18">
        <v>12</v>
      </c>
      <c r="AA22" s="35" t="str">
        <f t="shared" si="17"/>
        <v/>
      </c>
      <c r="AB22" s="35" t="str">
        <f t="shared" si="18"/>
        <v>通気口</v>
      </c>
      <c r="AC22" s="35" t="str">
        <f t="shared" si="19"/>
        <v/>
      </c>
      <c r="AD22" s="35" t="str">
        <f t="shared" si="20"/>
        <v/>
      </c>
      <c r="AE22" s="35" t="str">
        <f t="shared" si="21"/>
        <v/>
      </c>
      <c r="AF22" s="35" t="str">
        <f t="shared" si="22"/>
        <v/>
      </c>
      <c r="AG22" s="35" t="str">
        <f t="shared" si="23"/>
        <v/>
      </c>
      <c r="AH22" s="35" t="str">
        <f t="shared" si="24"/>
        <v/>
      </c>
      <c r="AI22" s="35" t="str">
        <f t="shared" si="25"/>
        <v/>
      </c>
      <c r="AJ22" s="35" t="str">
        <f t="shared" si="26"/>
        <v/>
      </c>
      <c r="AK22" s="18" t="str">
        <f t="shared" si="27"/>
        <v/>
      </c>
      <c r="AL22" s="18" t="str">
        <f t="shared" si="15"/>
        <v/>
      </c>
      <c r="AM22" s="18" t="str">
        <f t="shared" si="16"/>
        <v/>
      </c>
      <c r="AN22" s="52" t="str">
        <f>IF($AA22=ﾜｰｸｼｰﾄ1!$B$26,工事基本情報!AC22,"")</f>
        <v/>
      </c>
      <c r="AO22" s="28" t="str">
        <f>IF($AA22=ﾜｰｸｼｰﾄ1!$B$26,工事基本情報!AD22,"")</f>
        <v/>
      </c>
      <c r="AP22" s="28" t="str">
        <f>IF($AA22=ﾜｰｸｼｰﾄ1!$B$26,IF(AC22=ﾜｰｸｼｰﾄ1!$B$19,"",工事基本情報!AE22),"")</f>
        <v/>
      </c>
      <c r="AQ22" s="53" t="str">
        <f>IF($AA22=ﾜｰｸｼｰﾄ1!$B$26,工事基本情報!AF22,"")</f>
        <v/>
      </c>
      <c r="AR22" s="18" t="str">
        <f>IF($AA22=ﾜｰｸｼｰﾄ1!$B$26,"",工事基本情報!AC22)</f>
        <v/>
      </c>
      <c r="AS22" s="18" t="str">
        <f>IF($AA22=ﾜｰｸｼｰﾄ1!$B$26,"",工事基本情報!AD22)</f>
        <v/>
      </c>
      <c r="AT22" s="18" t="str">
        <f>IF($AA22=ﾜｰｸｼｰﾄ1!$B$26,"",工事基本情報!AE22)</f>
        <v/>
      </c>
      <c r="AU22" s="18" t="str">
        <f>IF($AA22=ﾜｰｸｼｰﾄ1!$B$26,"",工事基本情報!AF22)</f>
        <v/>
      </c>
    </row>
    <row r="23" spans="2:47" x14ac:dyDescent="0.55000000000000004">
      <c r="B23" s="71" t="str">
        <f>IF(C23="","",ﾜｰｸｼｰﾄ1!$B$26)</f>
        <v/>
      </c>
      <c r="C23" s="83" t="str">
        <f>IF(入力シート!D49=入力シート!$BC$4,IF(入力シート!E49=0,"",入力シート!E49),"")</f>
        <v/>
      </c>
      <c r="D23" s="83" t="str">
        <f>IF($B23="〇",入力シート!I49,"")</f>
        <v/>
      </c>
      <c r="E23" s="83" t="str">
        <f>IF(B23="〇",入力シート!Q49,"")</f>
        <v/>
      </c>
      <c r="F23" s="83" t="str">
        <f>IF(D23="","",IF(D23=ﾜｰｸｼｰﾄ1!$B$19,"",入力シート!L49))</f>
        <v/>
      </c>
      <c r="G23" s="87" t="str">
        <f>IF(E23="","",入力シート!T49)</f>
        <v/>
      </c>
      <c r="H23" s="92" t="str">
        <f t="shared" si="13"/>
        <v/>
      </c>
      <c r="I23" s="83" t="str">
        <f>IF(I$12="","",IF($H23="","",IF(COUNTIF(入力シート!$J$58:$AG$58,$H23)=1,"〇","")))</f>
        <v/>
      </c>
      <c r="J23" s="83" t="str">
        <f>IF(J$12="","",IF($H23="","",IF(COUNTIF(入力シート!$J$59:$AG$59,$H23)=1,"〇","")))</f>
        <v/>
      </c>
      <c r="K23" s="84" t="str">
        <f>IF(K$12="","",IF($H23="","",IF(COUNTIF(入力シート!$J$60:$AG$60,$H23)=1,"〇","")))</f>
        <v/>
      </c>
      <c r="R23" s="18" t="str">
        <f>IF(S23="","",MAX(R$11:R22)+1)</f>
        <v/>
      </c>
      <c r="S23" s="47" t="str">
        <f>IF('チェック表（印刷用）'!B21="","",IF('チェック表（印刷用）'!B21=ﾜｰｸｼｰﾄ1!$B$2,"",IF('チェック表（印刷用）'!B21=ﾜｰｸｼｰﾄ1!$B$8,"",'チェック表（印刷用）'!B21)))</f>
        <v/>
      </c>
      <c r="T23" s="18">
        <v>13</v>
      </c>
      <c r="AA23" s="35" t="str">
        <f t="shared" si="17"/>
        <v/>
      </c>
      <c r="AB23" s="35" t="str">
        <f t="shared" si="18"/>
        <v/>
      </c>
      <c r="AC23" s="35" t="str">
        <f t="shared" si="19"/>
        <v/>
      </c>
      <c r="AD23" s="35" t="str">
        <f t="shared" si="20"/>
        <v/>
      </c>
      <c r="AE23" s="35" t="str">
        <f t="shared" si="21"/>
        <v/>
      </c>
      <c r="AF23" s="35" t="str">
        <f t="shared" si="22"/>
        <v/>
      </c>
      <c r="AG23" s="35" t="str">
        <f t="shared" si="23"/>
        <v/>
      </c>
      <c r="AH23" s="35" t="str">
        <f t="shared" si="24"/>
        <v/>
      </c>
      <c r="AI23" s="35" t="str">
        <f t="shared" si="25"/>
        <v/>
      </c>
      <c r="AJ23" s="35" t="str">
        <f t="shared" si="26"/>
        <v/>
      </c>
      <c r="AK23" s="18" t="str">
        <f t="shared" si="27"/>
        <v/>
      </c>
      <c r="AL23" s="18" t="str">
        <f t="shared" si="15"/>
        <v/>
      </c>
      <c r="AM23" s="18" t="str">
        <f t="shared" si="16"/>
        <v/>
      </c>
      <c r="AN23" s="52" t="str">
        <f>IF($AA23=ﾜｰｸｼｰﾄ1!$B$26,工事基本情報!AC23,"")</f>
        <v/>
      </c>
      <c r="AO23" s="28" t="str">
        <f>IF($AA23=ﾜｰｸｼｰﾄ1!$B$26,工事基本情報!AD23,"")</f>
        <v/>
      </c>
      <c r="AP23" s="28" t="str">
        <f>IF($AA23=ﾜｰｸｼｰﾄ1!$B$26,IF(AC23=ﾜｰｸｼｰﾄ1!$B$19,"",工事基本情報!AE23),"")</f>
        <v/>
      </c>
      <c r="AQ23" s="53" t="str">
        <f>IF($AA23=ﾜｰｸｼｰﾄ1!$B$26,工事基本情報!AF23,"")</f>
        <v/>
      </c>
      <c r="AR23" s="18" t="str">
        <f>IF($AA23=ﾜｰｸｼｰﾄ1!$B$26,"",工事基本情報!AC23)</f>
        <v/>
      </c>
      <c r="AS23" s="18" t="str">
        <f>IF($AA23=ﾜｰｸｼｰﾄ1!$B$26,"",工事基本情報!AD23)</f>
        <v/>
      </c>
      <c r="AT23" s="18" t="str">
        <f>IF($AA23=ﾜｰｸｼｰﾄ1!$B$26,"",工事基本情報!AE23)</f>
        <v/>
      </c>
      <c r="AU23" s="18" t="str">
        <f>IF($AA23=ﾜｰｸｼｰﾄ1!$B$26,"",工事基本情報!AF23)</f>
        <v/>
      </c>
    </row>
    <row r="24" spans="2:47" x14ac:dyDescent="0.55000000000000004">
      <c r="B24" s="71" t="str">
        <f>IF(C24="","",ﾜｰｸｼｰﾄ1!$B$26)</f>
        <v/>
      </c>
      <c r="C24" s="83" t="str">
        <f>IF(入力シート!D50=入力シート!$BC$4,IF(入力シート!E50=0,"",入力シート!E50),"")</f>
        <v/>
      </c>
      <c r="D24" s="83" t="str">
        <f>IF($B24="〇",入力シート!I50,"")</f>
        <v/>
      </c>
      <c r="E24" s="83" t="str">
        <f>IF(B24="〇",入力シート!Q50,"")</f>
        <v/>
      </c>
      <c r="F24" s="83" t="str">
        <f>IF(D24="","",IF(D24=ﾜｰｸｼｰﾄ1!$B$19,"",入力シート!L50))</f>
        <v/>
      </c>
      <c r="G24" s="87" t="str">
        <f>IF(E24="","",入力シート!T50)</f>
        <v/>
      </c>
      <c r="H24" s="92" t="str">
        <f t="shared" si="13"/>
        <v/>
      </c>
      <c r="I24" s="83" t="str">
        <f>IF(I$12="","",IF($H24="","",IF(COUNTIF(入力シート!$J$58:$AG$58,$H24)=1,"〇","")))</f>
        <v/>
      </c>
      <c r="J24" s="83" t="str">
        <f>IF(J$12="","",IF($H24="","",IF(COUNTIF(入力シート!$J$59:$AG$59,$H24)=1,"〇","")))</f>
        <v/>
      </c>
      <c r="K24" s="84" t="str">
        <f>IF(K$12="","",IF($H24="","",IF(COUNTIF(入力シート!$J$60:$AG$60,$H24)=1,"〇","")))</f>
        <v/>
      </c>
      <c r="R24" s="18" t="str">
        <f>IF(S24="","",MAX(R$11:R23)+1)</f>
        <v/>
      </c>
      <c r="S24" s="47" t="str">
        <f>IF('チェック表（印刷用）'!B22="","",IF('チェック表（印刷用）'!B22=ﾜｰｸｼｰﾄ1!$B$2,"",IF('チェック表（印刷用）'!B22=ﾜｰｸｼｰﾄ1!$B$8,"",'チェック表（印刷用）'!B22)))</f>
        <v/>
      </c>
      <c r="T24" s="18">
        <v>14</v>
      </c>
      <c r="AA24" s="35" t="str">
        <f t="shared" si="17"/>
        <v/>
      </c>
      <c r="AB24" s="35" t="str">
        <f t="shared" si="18"/>
        <v/>
      </c>
      <c r="AC24" s="35" t="str">
        <f t="shared" si="19"/>
        <v/>
      </c>
      <c r="AD24" s="35" t="str">
        <f t="shared" si="20"/>
        <v/>
      </c>
      <c r="AE24" s="35" t="str">
        <f t="shared" si="21"/>
        <v/>
      </c>
      <c r="AF24" s="35" t="str">
        <f t="shared" si="22"/>
        <v/>
      </c>
      <c r="AG24" s="35" t="str">
        <f t="shared" si="23"/>
        <v/>
      </c>
      <c r="AH24" s="35" t="str">
        <f t="shared" si="24"/>
        <v/>
      </c>
      <c r="AI24" s="35" t="str">
        <f t="shared" si="25"/>
        <v/>
      </c>
      <c r="AJ24" s="35" t="str">
        <f t="shared" si="26"/>
        <v/>
      </c>
      <c r="AK24" s="18" t="str">
        <f t="shared" si="27"/>
        <v/>
      </c>
      <c r="AL24" s="18" t="str">
        <f t="shared" si="15"/>
        <v/>
      </c>
      <c r="AM24" s="18" t="str">
        <f t="shared" si="16"/>
        <v/>
      </c>
      <c r="AN24" s="52" t="str">
        <f>IF($AA24=ﾜｰｸｼｰﾄ1!$B$26,工事基本情報!AC24,"")</f>
        <v/>
      </c>
      <c r="AO24" s="28" t="str">
        <f>IF($AA24=ﾜｰｸｼｰﾄ1!$B$26,工事基本情報!AD24,"")</f>
        <v/>
      </c>
      <c r="AP24" s="28" t="str">
        <f>IF($AA24=ﾜｰｸｼｰﾄ1!$B$26,IF(AC24=ﾜｰｸｼｰﾄ1!$B$19,"",工事基本情報!AE24),"")</f>
        <v/>
      </c>
      <c r="AQ24" s="53" t="str">
        <f>IF($AA24=ﾜｰｸｼｰﾄ1!$B$26,工事基本情報!AF24,"")</f>
        <v/>
      </c>
      <c r="AR24" s="18" t="str">
        <f>IF($AA24=ﾜｰｸｼｰﾄ1!$B$26,"",工事基本情報!AC24)</f>
        <v/>
      </c>
      <c r="AS24" s="18" t="str">
        <f>IF($AA24=ﾜｰｸｼｰﾄ1!$B$26,"",工事基本情報!AD24)</f>
        <v/>
      </c>
      <c r="AT24" s="18" t="str">
        <f>IF($AA24=ﾜｰｸｼｰﾄ1!$B$26,"",工事基本情報!AE24)</f>
        <v/>
      </c>
      <c r="AU24" s="18" t="str">
        <f>IF($AA24=ﾜｰｸｼｰﾄ1!$B$26,"",工事基本情報!AF24)</f>
        <v/>
      </c>
    </row>
    <row r="25" spans="2:47" x14ac:dyDescent="0.55000000000000004">
      <c r="B25" s="71" t="str">
        <f>IF(C25="","",ﾜｰｸｼｰﾄ1!$B$26)</f>
        <v/>
      </c>
      <c r="C25" s="83" t="str">
        <f>IF(入力シート!D51=入力シート!$BC$4,IF(入力シート!E51=0,"",入力シート!E51),"")</f>
        <v/>
      </c>
      <c r="D25" s="83" t="str">
        <f>IF($B25="〇",入力シート!I51,"")</f>
        <v/>
      </c>
      <c r="E25" s="83" t="str">
        <f>IF(B25="〇",入力シート!Q51,"")</f>
        <v/>
      </c>
      <c r="F25" s="83" t="str">
        <f>IF(D25="","",IF(D25=ﾜｰｸｼｰﾄ1!$B$19,"",入力シート!L51))</f>
        <v/>
      </c>
      <c r="G25" s="87" t="str">
        <f>IF(E25="","",入力シート!T51)</f>
        <v/>
      </c>
      <c r="H25" s="92" t="str">
        <f t="shared" si="13"/>
        <v/>
      </c>
      <c r="I25" s="83" t="str">
        <f>IF(I$12="","",IF($H25="","",IF(COUNTIF(入力シート!$J$58:$AG$58,$H25)=1,"〇","")))</f>
        <v/>
      </c>
      <c r="J25" s="83" t="str">
        <f>IF(J$12="","",IF($H25="","",IF(COUNTIF(入力シート!$J$59:$AG$59,$H25)=1,"〇","")))</f>
        <v/>
      </c>
      <c r="K25" s="84" t="str">
        <f>IF(K$12="","",IF($H25="","",IF(COUNTIF(入力シート!$J$60:$AG$60,$H25)=1,"〇","")))</f>
        <v/>
      </c>
      <c r="R25" s="18" t="str">
        <f>IF(S25="","",MAX(R$11:R24)+1)</f>
        <v/>
      </c>
      <c r="S25" s="47" t="str">
        <f>IF('チェック表（印刷用）'!B23="","",IF('チェック表（印刷用）'!B23=ﾜｰｸｼｰﾄ1!$B$2,"",IF('チェック表（印刷用）'!B23=ﾜｰｸｼｰﾄ1!$B$8,"",'チェック表（印刷用）'!B23)))</f>
        <v/>
      </c>
      <c r="T25" s="18">
        <v>15</v>
      </c>
      <c r="AA25" s="35" t="str">
        <f t="shared" si="17"/>
        <v/>
      </c>
      <c r="AB25" s="35" t="str">
        <f t="shared" si="18"/>
        <v/>
      </c>
      <c r="AC25" s="35" t="str">
        <f t="shared" si="19"/>
        <v/>
      </c>
      <c r="AD25" s="35" t="str">
        <f t="shared" si="20"/>
        <v/>
      </c>
      <c r="AE25" s="35" t="str">
        <f t="shared" si="21"/>
        <v/>
      </c>
      <c r="AF25" s="35" t="str">
        <f t="shared" si="22"/>
        <v/>
      </c>
      <c r="AG25" s="35" t="str">
        <f t="shared" si="23"/>
        <v/>
      </c>
      <c r="AH25" s="35" t="str">
        <f t="shared" si="24"/>
        <v/>
      </c>
      <c r="AI25" s="35" t="str">
        <f t="shared" si="25"/>
        <v/>
      </c>
      <c r="AJ25" s="35" t="str">
        <f t="shared" si="26"/>
        <v/>
      </c>
      <c r="AK25" s="18" t="str">
        <f t="shared" si="27"/>
        <v/>
      </c>
      <c r="AL25" s="18" t="str">
        <f t="shared" si="15"/>
        <v/>
      </c>
      <c r="AM25" s="18" t="str">
        <f t="shared" si="16"/>
        <v/>
      </c>
      <c r="AN25" s="52" t="str">
        <f>IF($AA25=ﾜｰｸｼｰﾄ1!$B$26,工事基本情報!AC25,"")</f>
        <v/>
      </c>
      <c r="AO25" s="28" t="str">
        <f>IF($AA25=ﾜｰｸｼｰﾄ1!$B$26,工事基本情報!AD25,"")</f>
        <v/>
      </c>
      <c r="AP25" s="28" t="str">
        <f>IF($AA25=ﾜｰｸｼｰﾄ1!$B$26,IF(AC25=ﾜｰｸｼｰﾄ1!$B$19,"",工事基本情報!AE25),"")</f>
        <v/>
      </c>
      <c r="AQ25" s="53" t="str">
        <f>IF($AA25=ﾜｰｸｼｰﾄ1!$B$26,工事基本情報!AF25,"")</f>
        <v/>
      </c>
      <c r="AR25" s="18" t="str">
        <f>IF($AA25=ﾜｰｸｼｰﾄ1!$B$26,"",工事基本情報!AC25)</f>
        <v/>
      </c>
      <c r="AS25" s="18" t="str">
        <f>IF($AA25=ﾜｰｸｼｰﾄ1!$B$26,"",工事基本情報!AD25)</f>
        <v/>
      </c>
      <c r="AT25" s="18" t="str">
        <f>IF($AA25=ﾜｰｸｼｰﾄ1!$B$26,"",工事基本情報!AE25)</f>
        <v/>
      </c>
      <c r="AU25" s="18" t="str">
        <f>IF($AA25=ﾜｰｸｼｰﾄ1!$B$26,"",工事基本情報!AF25)</f>
        <v/>
      </c>
    </row>
    <row r="26" spans="2:47" x14ac:dyDescent="0.55000000000000004">
      <c r="B26" s="71" t="str">
        <f>IF(C26="","",ﾜｰｸｼｰﾄ1!$B$26)</f>
        <v/>
      </c>
      <c r="C26" s="83" t="str">
        <f>IF(入力シート!D52=入力シート!$BC$4,IF(入力シート!E52=0,"",入力シート!E52),"")</f>
        <v/>
      </c>
      <c r="D26" s="83" t="str">
        <f>IF($B26="〇",入力シート!I52,"")</f>
        <v/>
      </c>
      <c r="E26" s="83" t="str">
        <f>IF(B26="〇",入力シート!Q52,"")</f>
        <v/>
      </c>
      <c r="F26" s="83" t="str">
        <f>IF(D26="","",IF(D26=ﾜｰｸｼｰﾄ1!$B$19,"",入力シート!L52))</f>
        <v/>
      </c>
      <c r="G26" s="87" t="str">
        <f>IF(E26="","",入力シート!T52)</f>
        <v/>
      </c>
      <c r="H26" s="92" t="str">
        <f t="shared" si="13"/>
        <v/>
      </c>
      <c r="I26" s="83" t="str">
        <f>IF(I$12="","",IF($H26="","",IF(COUNTIF(入力シート!$J$58:$AG$58,$H26)=1,"〇","")))</f>
        <v/>
      </c>
      <c r="J26" s="83" t="str">
        <f>IF(J$12="","",IF($H26="","",IF(COUNTIF(入力シート!$J$59:$AG$59,$H26)=1,"〇","")))</f>
        <v/>
      </c>
      <c r="K26" s="84" t="str">
        <f>IF(K$12="","",IF($H26="","",IF(COUNTIF(入力シート!$J$60:$AG$60,$H26)=1,"〇","")))</f>
        <v/>
      </c>
      <c r="R26" s="18" t="str">
        <f>IF(S26="","",MAX(R$11:R25)+1)</f>
        <v/>
      </c>
      <c r="S26" s="47" t="str">
        <f>IF('チェック表（印刷用）'!B24="","",IF('チェック表（印刷用）'!B24=ﾜｰｸｼｰﾄ1!$B$2,"",IF('チェック表（印刷用）'!B24=ﾜｰｸｼｰﾄ1!$B$8,"",'チェック表（印刷用）'!B24)))</f>
        <v/>
      </c>
      <c r="T26" s="18">
        <v>16</v>
      </c>
      <c r="AA26" s="35" t="str">
        <f t="shared" si="17"/>
        <v/>
      </c>
      <c r="AB26" s="35" t="str">
        <f t="shared" si="18"/>
        <v/>
      </c>
      <c r="AC26" s="35" t="str">
        <f t="shared" si="19"/>
        <v/>
      </c>
      <c r="AD26" s="35" t="str">
        <f t="shared" si="20"/>
        <v/>
      </c>
      <c r="AE26" s="35" t="str">
        <f t="shared" si="21"/>
        <v/>
      </c>
      <c r="AF26" s="35" t="str">
        <f t="shared" si="22"/>
        <v/>
      </c>
      <c r="AG26" s="35" t="str">
        <f t="shared" si="23"/>
        <v/>
      </c>
      <c r="AH26" s="35" t="str">
        <f t="shared" si="24"/>
        <v/>
      </c>
      <c r="AI26" s="35" t="str">
        <f t="shared" si="25"/>
        <v/>
      </c>
      <c r="AJ26" s="35" t="str">
        <f t="shared" si="26"/>
        <v/>
      </c>
      <c r="AK26" s="18" t="str">
        <f t="shared" si="27"/>
        <v/>
      </c>
      <c r="AL26" s="18" t="str">
        <f t="shared" si="15"/>
        <v/>
      </c>
      <c r="AM26" s="18" t="str">
        <f t="shared" si="16"/>
        <v/>
      </c>
      <c r="AN26" s="52" t="str">
        <f>IF($AA26=ﾜｰｸｼｰﾄ1!$B$26,工事基本情報!AC26,"")</f>
        <v/>
      </c>
      <c r="AO26" s="28" t="str">
        <f>IF($AA26=ﾜｰｸｼｰﾄ1!$B$26,工事基本情報!AD26,"")</f>
        <v/>
      </c>
      <c r="AP26" s="28" t="str">
        <f>IF($AA26=ﾜｰｸｼｰﾄ1!$B$26,IF(AC26=ﾜｰｸｼｰﾄ1!$B$19,"",工事基本情報!AE26),"")</f>
        <v/>
      </c>
      <c r="AQ26" s="53" t="str">
        <f>IF($AA26=ﾜｰｸｼｰﾄ1!$B$26,工事基本情報!AF26,"")</f>
        <v/>
      </c>
      <c r="AR26" s="18" t="str">
        <f>IF($AA26=ﾜｰｸｼｰﾄ1!$B$26,"",工事基本情報!AC26)</f>
        <v/>
      </c>
      <c r="AS26" s="18" t="str">
        <f>IF($AA26=ﾜｰｸｼｰﾄ1!$B$26,"",工事基本情報!AD26)</f>
        <v/>
      </c>
      <c r="AT26" s="18" t="str">
        <f>IF($AA26=ﾜｰｸｼｰﾄ1!$B$26,"",工事基本情報!AE26)</f>
        <v/>
      </c>
      <c r="AU26" s="18" t="str">
        <f>IF($AA26=ﾜｰｸｼｰﾄ1!$B$26,"",工事基本情報!AF26)</f>
        <v/>
      </c>
    </row>
    <row r="27" spans="2:47" ht="18.5" thickBot="1" x14ac:dyDescent="0.6">
      <c r="B27" s="72" t="str">
        <f>IF(C27="","",ﾜｰｸｼｰﾄ1!$B$26)</f>
        <v/>
      </c>
      <c r="C27" s="86" t="str">
        <f>IF(入力シート!D53=入力シート!$BC$4,IF(入力シート!E53=0,"",入力シート!E53),"")</f>
        <v/>
      </c>
      <c r="D27" s="86" t="str">
        <f>IF($B27="〇",入力シート!I53,"")</f>
        <v/>
      </c>
      <c r="E27" s="86" t="str">
        <f>IF(B27="〇",入力シート!Q53,"")</f>
        <v/>
      </c>
      <c r="F27" s="86" t="str">
        <f>IF(D27="","",IF(D27=ﾜｰｸｼｰﾄ1!$B$19,"",入力シート!L53))</f>
        <v/>
      </c>
      <c r="G27" s="90" t="str">
        <f>IF(E27="","",入力シート!T53)</f>
        <v/>
      </c>
      <c r="H27" s="92" t="str">
        <f t="shared" si="13"/>
        <v/>
      </c>
      <c r="I27" s="83" t="str">
        <f>IF(I$12="","",IF($H27="","",IF(COUNTIF(入力シート!$J$58:$AG$58,$H27)=1,"〇","")))</f>
        <v/>
      </c>
      <c r="J27" s="83" t="str">
        <f>IF(J$12="","",IF($H27="","",IF(COUNTIF(入力シート!$J$59:$AG$59,$H27)=1,"〇","")))</f>
        <v/>
      </c>
      <c r="K27" s="84" t="str">
        <f>IF(K$12="","",IF($H27="","",IF(COUNTIF(入力シート!$J$60:$AG$60,$H27)=1,"〇","")))</f>
        <v/>
      </c>
      <c r="R27" s="18" t="str">
        <f>IF(S27="","",MAX(R$11:R26)+1)</f>
        <v/>
      </c>
      <c r="S27" s="47" t="str">
        <f>IF('チェック表（印刷用）'!B25="","",IF('チェック表（印刷用）'!B25=ﾜｰｸｼｰﾄ1!$B$2,"",IF('チェック表（印刷用）'!B25=ﾜｰｸｼｰﾄ1!$B$8,"",'チェック表（印刷用）'!B25)))</f>
        <v/>
      </c>
      <c r="T27" s="18">
        <v>17</v>
      </c>
      <c r="AA27" s="35" t="str">
        <f t="shared" si="17"/>
        <v/>
      </c>
      <c r="AB27" s="35" t="str">
        <f t="shared" si="18"/>
        <v/>
      </c>
      <c r="AC27" s="35" t="str">
        <f t="shared" si="19"/>
        <v/>
      </c>
      <c r="AD27" s="35" t="str">
        <f t="shared" si="20"/>
        <v/>
      </c>
      <c r="AE27" s="35" t="str">
        <f t="shared" si="21"/>
        <v/>
      </c>
      <c r="AF27" s="35" t="str">
        <f t="shared" si="22"/>
        <v/>
      </c>
      <c r="AG27" s="35" t="str">
        <f t="shared" si="23"/>
        <v/>
      </c>
      <c r="AH27" s="35" t="str">
        <f t="shared" si="24"/>
        <v/>
      </c>
      <c r="AI27" s="35" t="str">
        <f t="shared" si="25"/>
        <v/>
      </c>
      <c r="AJ27" s="35" t="str">
        <f t="shared" si="26"/>
        <v/>
      </c>
      <c r="AK27" s="18" t="str">
        <f t="shared" si="27"/>
        <v/>
      </c>
      <c r="AL27" s="18" t="str">
        <f t="shared" si="15"/>
        <v/>
      </c>
      <c r="AM27" s="18" t="str">
        <f t="shared" si="16"/>
        <v/>
      </c>
      <c r="AN27" s="55" t="str">
        <f>IF($AA27=ﾜｰｸｼｰﾄ1!$B$26,工事基本情報!AC27,"")</f>
        <v/>
      </c>
      <c r="AO27" s="56" t="str">
        <f>IF($AA27=ﾜｰｸｼｰﾄ1!$B$26,工事基本情報!AD27,"")</f>
        <v/>
      </c>
      <c r="AP27" s="56" t="str">
        <f>IF($AA27=ﾜｰｸｼｰﾄ1!$B$26,IF(AC27=ﾜｰｸｼｰﾄ1!$B$19,"",工事基本情報!AE27),"")</f>
        <v/>
      </c>
      <c r="AQ27" s="57" t="str">
        <f>IF($AA27=ﾜｰｸｼｰﾄ1!$B$26,工事基本情報!AF27,"")</f>
        <v/>
      </c>
      <c r="AR27" s="18" t="str">
        <f>IF($AA27=ﾜｰｸｼｰﾄ1!$B$26,"",工事基本情報!AC27)</f>
        <v/>
      </c>
      <c r="AS27" s="18" t="str">
        <f>IF($AA27=ﾜｰｸｼｰﾄ1!$B$26,"",工事基本情報!AD27)</f>
        <v/>
      </c>
      <c r="AT27" s="18" t="str">
        <f>IF($AA27=ﾜｰｸｼｰﾄ1!$B$26,"",工事基本情報!AE27)</f>
        <v/>
      </c>
      <c r="AU27" s="18" t="str">
        <f>IF($AA27=ﾜｰｸｼｰﾄ1!$B$26,"",工事基本情報!AF27)</f>
        <v/>
      </c>
    </row>
    <row r="28" spans="2:47" x14ac:dyDescent="0.55000000000000004">
      <c r="C28" s="18" t="s">
        <v>99</v>
      </c>
      <c r="H28" s="92" t="str">
        <f t="shared" si="13"/>
        <v/>
      </c>
      <c r="I28" s="83" t="str">
        <f>IF(I$12="","",IF($H28="","",IF(COUNTIF(入力シート!$J$58:$AG$58,$H28)=1,"〇","")))</f>
        <v/>
      </c>
      <c r="J28" s="83" t="str">
        <f>IF(J$12="","",IF($H28="","",IF(COUNTIF(入力シート!$J$59:$AG$59,$H28)=1,"〇","")))</f>
        <v/>
      </c>
      <c r="K28" s="84" t="str">
        <f>IF(K$12="","",IF($H28="","",IF(COUNTIF(入力シート!$J$60:$AG$60,$H28)=1,"〇","")))</f>
        <v/>
      </c>
      <c r="R28" s="18" t="str">
        <f>IF(S28="","",MAX(R$11:R27)+1)</f>
        <v/>
      </c>
      <c r="S28" s="47" t="str">
        <f>IF('チェック表（印刷用）'!B26="","",IF('チェック表（印刷用）'!B26=ﾜｰｸｼｰﾄ1!$B$2,"",IF('チェック表（印刷用）'!B26=ﾜｰｸｼｰﾄ1!$B$8,"",'チェック表（印刷用）'!B26)))</f>
        <v/>
      </c>
      <c r="T28" s="18">
        <v>18</v>
      </c>
      <c r="AG28" s="35" t="str">
        <f t="shared" ref="AG28:AG37" si="28">H28</f>
        <v/>
      </c>
      <c r="AH28" s="35" t="str">
        <f t="shared" ref="AH28:AH37" si="29">I28</f>
        <v/>
      </c>
      <c r="AI28" s="35" t="str">
        <f t="shared" ref="AI28:AI37" si="30">J28</f>
        <v/>
      </c>
      <c r="AJ28" s="35" t="str">
        <f t="shared" ref="AJ28:AJ37" si="31">K28</f>
        <v/>
      </c>
      <c r="AK28" s="18" t="str">
        <f t="shared" si="27"/>
        <v/>
      </c>
      <c r="AL28" s="18" t="str">
        <f t="shared" si="15"/>
        <v/>
      </c>
      <c r="AM28" s="18" t="str">
        <f t="shared" si="16"/>
        <v/>
      </c>
    </row>
    <row r="29" spans="2:47" x14ac:dyDescent="0.55000000000000004">
      <c r="H29" s="92" t="str">
        <f t="shared" si="13"/>
        <v/>
      </c>
      <c r="I29" s="83" t="str">
        <f>IF(I$12="","",IF($H29="","",IF(COUNTIF(入力シート!$J$58:$AG$58,$H29)=1,"〇","")))</f>
        <v/>
      </c>
      <c r="J29" s="83" t="str">
        <f>IF(J$12="","",IF($H29="","",IF(COUNTIF(入力シート!$J$59:$AG$59,$H29)=1,"〇","")))</f>
        <v/>
      </c>
      <c r="K29" s="84" t="str">
        <f>IF(K$12="","",IF($H29="","",IF(COUNTIF(入力シート!$J$60:$AG$60,$H29)=1,"〇","")))</f>
        <v/>
      </c>
      <c r="R29" s="18" t="str">
        <f>IF(S29="","",MAX(R$11:R28)+1)</f>
        <v/>
      </c>
      <c r="S29" s="47" t="str">
        <f>IF('チェック表（印刷用）'!B27="","",IF('チェック表（印刷用）'!B27=ﾜｰｸｼｰﾄ1!$B$2,"",IF('チェック表（印刷用）'!B27=ﾜｰｸｼｰﾄ1!$B$8,"",'チェック表（印刷用）'!B27)))</f>
        <v/>
      </c>
      <c r="T29" s="18">
        <v>19</v>
      </c>
      <c r="AG29" s="35" t="str">
        <f t="shared" si="28"/>
        <v/>
      </c>
      <c r="AH29" s="35" t="str">
        <f t="shared" si="29"/>
        <v/>
      </c>
      <c r="AI29" s="35" t="str">
        <f t="shared" si="30"/>
        <v/>
      </c>
      <c r="AJ29" s="35" t="str">
        <f t="shared" si="31"/>
        <v/>
      </c>
      <c r="AK29" s="18" t="str">
        <f t="shared" si="27"/>
        <v/>
      </c>
      <c r="AL29" s="18" t="str">
        <f t="shared" si="15"/>
        <v/>
      </c>
      <c r="AM29" s="18" t="str">
        <f t="shared" si="16"/>
        <v/>
      </c>
    </row>
    <row r="30" spans="2:47" x14ac:dyDescent="0.55000000000000004">
      <c r="H30" s="92" t="str">
        <f t="shared" si="13"/>
        <v/>
      </c>
      <c r="I30" s="83" t="str">
        <f>IF(I$12="","",IF($H30="","",IF(COUNTIF(入力シート!$J$58:$AG$58,$H30)=1,"〇","")))</f>
        <v/>
      </c>
      <c r="J30" s="83" t="str">
        <f>IF(J$12="","",IF($H30="","",IF(COUNTIF(入力シート!$J$59:$AG$59,$H30)=1,"〇","")))</f>
        <v/>
      </c>
      <c r="K30" s="84" t="str">
        <f>IF(K$12="","",IF($H30="","",IF(COUNTIF(入力シート!$J$60:$AG$60,$H30)=1,"〇","")))</f>
        <v/>
      </c>
      <c r="R30" s="18" t="str">
        <f>IF(S30="","",MAX(R$11:R29)+1)</f>
        <v/>
      </c>
      <c r="S30" s="47" t="str">
        <f>IF('チェック表（印刷用）'!B28="","",IF('チェック表（印刷用）'!B28=ﾜｰｸｼｰﾄ1!$B$2,"",IF('チェック表（印刷用）'!B28=ﾜｰｸｼｰﾄ1!$B$8,"",'チェック表（印刷用）'!B28)))</f>
        <v/>
      </c>
      <c r="T30" s="18">
        <v>20</v>
      </c>
      <c r="AG30" s="35" t="str">
        <f t="shared" si="28"/>
        <v/>
      </c>
      <c r="AH30" s="35" t="str">
        <f t="shared" si="29"/>
        <v/>
      </c>
      <c r="AI30" s="35" t="str">
        <f t="shared" si="30"/>
        <v/>
      </c>
      <c r="AJ30" s="35" t="str">
        <f t="shared" si="31"/>
        <v/>
      </c>
      <c r="AK30" s="18" t="str">
        <f t="shared" si="27"/>
        <v/>
      </c>
      <c r="AL30" s="18" t="str">
        <f t="shared" si="15"/>
        <v/>
      </c>
      <c r="AM30" s="18" t="str">
        <f t="shared" si="16"/>
        <v/>
      </c>
    </row>
    <row r="31" spans="2:47" x14ac:dyDescent="0.55000000000000004">
      <c r="H31" s="92" t="str">
        <f t="shared" si="13"/>
        <v/>
      </c>
      <c r="I31" s="83" t="str">
        <f>IF(I$12="","",IF($H31="","",IF(COUNTIF(入力シート!$J$58:$AG$58,$H31)=1,"〇","")))</f>
        <v/>
      </c>
      <c r="J31" s="83" t="str">
        <f>IF(J$12="","",IF($H31="","",IF(COUNTIF(入力シート!$J$59:$AG$59,$H31)=1,"〇","")))</f>
        <v/>
      </c>
      <c r="K31" s="84" t="str">
        <f>IF(K$12="","",IF($H31="","",IF(COUNTIF(入力シート!$J$60:$AG$60,$H31)=1,"〇","")))</f>
        <v/>
      </c>
      <c r="R31" s="18" t="str">
        <f>IF(S31="","",MAX(R$11:R30)+1)</f>
        <v/>
      </c>
      <c r="S31" s="47" t="str">
        <f>IF('チェック表（印刷用）'!B29="","",IF('チェック表（印刷用）'!B29=ﾜｰｸｼｰﾄ1!$B$2,"",IF('チェック表（印刷用）'!B29=ﾜｰｸｼｰﾄ1!$B$8,"",'チェック表（印刷用）'!B29)))</f>
        <v/>
      </c>
      <c r="T31" s="18">
        <v>21</v>
      </c>
      <c r="AG31" s="35" t="str">
        <f t="shared" si="28"/>
        <v/>
      </c>
      <c r="AH31" s="35" t="str">
        <f t="shared" si="29"/>
        <v/>
      </c>
      <c r="AI31" s="35" t="str">
        <f t="shared" si="30"/>
        <v/>
      </c>
      <c r="AJ31" s="35" t="str">
        <f t="shared" si="31"/>
        <v/>
      </c>
      <c r="AK31" s="18" t="str">
        <f t="shared" si="27"/>
        <v/>
      </c>
      <c r="AL31" s="18" t="str">
        <f t="shared" si="15"/>
        <v/>
      </c>
      <c r="AM31" s="18" t="str">
        <f t="shared" si="16"/>
        <v/>
      </c>
    </row>
    <row r="32" spans="2:47" x14ac:dyDescent="0.55000000000000004">
      <c r="H32" s="92" t="str">
        <f t="shared" si="13"/>
        <v/>
      </c>
      <c r="I32" s="83" t="str">
        <f>IF(I$12="","",IF($H32="","",IF(COUNTIF(入力シート!$J$58:$AG$58,$H32)=1,"〇","")))</f>
        <v/>
      </c>
      <c r="J32" s="83" t="str">
        <f>IF(J$12="","",IF($H32="","",IF(COUNTIF(入力シート!$J$59:$AG$59,$H32)=1,"〇","")))</f>
        <v/>
      </c>
      <c r="K32" s="84" t="str">
        <f>IF(K$12="","",IF($H32="","",IF(COUNTIF(入力シート!$J$60:$AG$60,$H32)=1,"〇","")))</f>
        <v/>
      </c>
      <c r="R32" s="18" t="str">
        <f>IF(S32="","",MAX(R$11:R31)+1)</f>
        <v/>
      </c>
      <c r="S32" s="47" t="str">
        <f>IF('チェック表（印刷用）'!B30="","",IF('チェック表（印刷用）'!B30=ﾜｰｸｼｰﾄ1!$B$2,"",IF('チェック表（印刷用）'!B30=ﾜｰｸｼｰﾄ1!$B$8,"",'チェック表（印刷用）'!B30)))</f>
        <v/>
      </c>
      <c r="T32" s="18">
        <v>22</v>
      </c>
      <c r="AG32" s="35" t="str">
        <f t="shared" si="28"/>
        <v/>
      </c>
      <c r="AH32" s="35" t="str">
        <f t="shared" si="29"/>
        <v/>
      </c>
      <c r="AI32" s="35" t="str">
        <f t="shared" si="30"/>
        <v/>
      </c>
      <c r="AJ32" s="35" t="str">
        <f t="shared" si="31"/>
        <v/>
      </c>
      <c r="AK32" s="18" t="str">
        <f t="shared" si="27"/>
        <v/>
      </c>
      <c r="AL32" s="18" t="str">
        <f t="shared" si="15"/>
        <v/>
      </c>
      <c r="AM32" s="18" t="str">
        <f t="shared" si="16"/>
        <v/>
      </c>
    </row>
    <row r="33" spans="8:39" x14ac:dyDescent="0.55000000000000004">
      <c r="H33" s="92" t="str">
        <f t="shared" si="13"/>
        <v/>
      </c>
      <c r="I33" s="83" t="str">
        <f>IF(I$12="","",IF($H33="","",IF(COUNTIF(入力シート!$J$58:$AG$58,$H33)=1,"〇","")))</f>
        <v/>
      </c>
      <c r="J33" s="83" t="str">
        <f>IF(J$12="","",IF($H33="","",IF(COUNTIF(入力シート!$J$59:$AG$59,$H33)=1,"〇","")))</f>
        <v/>
      </c>
      <c r="K33" s="84" t="str">
        <f>IF(K$12="","",IF($H33="","",IF(COUNTIF(入力シート!$J$60:$AG$60,$H33)=1,"〇","")))</f>
        <v/>
      </c>
      <c r="R33" s="18" t="str">
        <f>IF(S33="","",MAX(R$11:R32)+1)</f>
        <v/>
      </c>
      <c r="S33" s="47" t="str">
        <f>IF('チェック表（印刷用）'!B31="","",IF('チェック表（印刷用）'!B31=ﾜｰｸｼｰﾄ1!$B$2,"",IF('チェック表（印刷用）'!B31=ﾜｰｸｼｰﾄ1!$B$8,"",'チェック表（印刷用）'!B31)))</f>
        <v/>
      </c>
      <c r="T33" s="18">
        <v>23</v>
      </c>
      <c r="AG33" s="35" t="str">
        <f t="shared" si="28"/>
        <v/>
      </c>
      <c r="AH33" s="35" t="str">
        <f t="shared" si="29"/>
        <v/>
      </c>
      <c r="AI33" s="35" t="str">
        <f t="shared" si="30"/>
        <v/>
      </c>
      <c r="AJ33" s="35" t="str">
        <f t="shared" si="31"/>
        <v/>
      </c>
      <c r="AK33" s="18" t="str">
        <f t="shared" si="27"/>
        <v/>
      </c>
      <c r="AL33" s="18" t="str">
        <f t="shared" si="15"/>
        <v/>
      </c>
      <c r="AM33" s="18" t="str">
        <f t="shared" si="16"/>
        <v/>
      </c>
    </row>
    <row r="34" spans="8:39" x14ac:dyDescent="0.55000000000000004">
      <c r="H34" s="92" t="str">
        <f t="shared" si="13"/>
        <v/>
      </c>
      <c r="I34" s="83" t="str">
        <f>IF(I$12="","",IF($H34="","",IF(COUNTIF(入力シート!$J$58:$AG$58,$H34)=1,"〇","")))</f>
        <v/>
      </c>
      <c r="J34" s="83" t="str">
        <f>IF(J$12="","",IF($H34="","",IF(COUNTIF(入力シート!$J$59:$AG$59,$H34)=1,"〇","")))</f>
        <v/>
      </c>
      <c r="K34" s="84" t="str">
        <f>IF(K$12="","",IF($H34="","",IF(COUNTIF(入力シート!$J$60:$AG$60,$H34)=1,"〇","")))</f>
        <v/>
      </c>
      <c r="R34" s="18" t="str">
        <f>IF(S34="","",MAX(R$11:R33)+1)</f>
        <v/>
      </c>
      <c r="S34" s="47" t="str">
        <f>IF('チェック表（印刷用）'!B32="","",IF('チェック表（印刷用）'!B32=ﾜｰｸｼｰﾄ1!$B$2,"",IF('チェック表（印刷用）'!B32=ﾜｰｸｼｰﾄ1!$B$8,"",'チェック表（印刷用）'!B32)))</f>
        <v/>
      </c>
      <c r="T34" s="18">
        <v>24</v>
      </c>
      <c r="AG34" s="35" t="str">
        <f t="shared" si="28"/>
        <v/>
      </c>
      <c r="AH34" s="35" t="str">
        <f t="shared" si="29"/>
        <v/>
      </c>
      <c r="AI34" s="35" t="str">
        <f t="shared" si="30"/>
        <v/>
      </c>
      <c r="AJ34" s="35" t="str">
        <f t="shared" si="31"/>
        <v/>
      </c>
      <c r="AK34" s="18" t="str">
        <f t="shared" si="27"/>
        <v/>
      </c>
      <c r="AL34" s="18" t="str">
        <f t="shared" si="15"/>
        <v/>
      </c>
      <c r="AM34" s="18" t="str">
        <f t="shared" si="16"/>
        <v/>
      </c>
    </row>
    <row r="35" spans="8:39" x14ac:dyDescent="0.55000000000000004">
      <c r="H35" s="92" t="str">
        <f t="shared" si="13"/>
        <v/>
      </c>
      <c r="I35" s="83" t="str">
        <f>IF(I$12="","",IF($H35="","",IF(COUNTIF(入力シート!$J$58:$AG$58,$H35)=1,"〇","")))</f>
        <v/>
      </c>
      <c r="J35" s="83" t="str">
        <f>IF(J$12="","",IF($H35="","",IF(COUNTIF(入力シート!$J$59:$AG$59,$H35)=1,"〇","")))</f>
        <v/>
      </c>
      <c r="K35" s="84" t="str">
        <f>IF(K$12="","",IF($H35="","",IF(COUNTIF(入力シート!$J$60:$AG$60,$H35)=1,"〇","")))</f>
        <v/>
      </c>
      <c r="R35" s="18" t="str">
        <f>IF(S35="","",MAX(R$11:R34)+1)</f>
        <v/>
      </c>
      <c r="S35" s="48" t="str">
        <f>IF('チェック表（印刷用）'!B33="","",IF('チェック表（印刷用）'!B33=ﾜｰｸｼｰﾄ1!$B$2,"",IF('チェック表（印刷用）'!B33=ﾜｰｸｼｰﾄ1!$B$8,"",'チェック表（印刷用）'!B33)))</f>
        <v/>
      </c>
      <c r="T35" s="18">
        <v>25</v>
      </c>
      <c r="AG35" s="35" t="str">
        <f t="shared" si="28"/>
        <v/>
      </c>
      <c r="AH35" s="35" t="str">
        <f t="shared" si="29"/>
        <v/>
      </c>
      <c r="AI35" s="35" t="str">
        <f t="shared" si="30"/>
        <v/>
      </c>
      <c r="AJ35" s="35" t="str">
        <f t="shared" si="31"/>
        <v/>
      </c>
      <c r="AK35" s="18" t="str">
        <f t="shared" si="27"/>
        <v/>
      </c>
      <c r="AL35" s="18" t="str">
        <f t="shared" si="15"/>
        <v/>
      </c>
      <c r="AM35" s="18" t="str">
        <f t="shared" si="16"/>
        <v/>
      </c>
    </row>
    <row r="36" spans="8:39" x14ac:dyDescent="0.55000000000000004">
      <c r="H36" s="92" t="str">
        <f t="shared" si="13"/>
        <v/>
      </c>
      <c r="I36" s="83" t="str">
        <f>IF(I$12="","",IF($H36="","",IF(COUNTIF(入力シート!$J$58:$AG$58,$H36)=1,"〇","")))</f>
        <v/>
      </c>
      <c r="J36" s="83" t="str">
        <f>IF(J$12="","",IF($H36="","",IF(COUNTIF(入力シート!$J$59:$AG$59,$H36)=1,"〇","")))</f>
        <v/>
      </c>
      <c r="K36" s="84" t="str">
        <f>IF(K$12="","",IF($H36="","",IF(COUNTIF(入力シート!$J$60:$AG$60,$H36)=1,"〇","")))</f>
        <v/>
      </c>
      <c r="R36" s="18" t="str">
        <f>IF(S36="","",MAX(R$11:R35)+1)</f>
        <v/>
      </c>
      <c r="S36" s="48" t="str">
        <f>IF('チェック表（印刷用）'!B34="","",IF('チェック表（印刷用）'!B34=ﾜｰｸｼｰﾄ1!$B$2,"",IF('チェック表（印刷用）'!B34=ﾜｰｸｼｰﾄ1!$B$8,"",'チェック表（印刷用）'!B34)))</f>
        <v/>
      </c>
      <c r="T36" s="18">
        <v>26</v>
      </c>
      <c r="AG36" s="35" t="str">
        <f t="shared" si="28"/>
        <v/>
      </c>
      <c r="AH36" s="35" t="str">
        <f t="shared" si="29"/>
        <v/>
      </c>
      <c r="AI36" s="35" t="str">
        <f t="shared" si="30"/>
        <v/>
      </c>
      <c r="AJ36" s="35" t="str">
        <f t="shared" si="31"/>
        <v/>
      </c>
      <c r="AK36" s="18" t="str">
        <f t="shared" si="27"/>
        <v/>
      </c>
      <c r="AL36" s="18" t="str">
        <f t="shared" si="15"/>
        <v/>
      </c>
      <c r="AM36" s="18" t="str">
        <f t="shared" si="16"/>
        <v/>
      </c>
    </row>
    <row r="37" spans="8:39" ht="18.5" thickBot="1" x14ac:dyDescent="0.6">
      <c r="H37" s="91" t="str">
        <f t="shared" si="13"/>
        <v/>
      </c>
      <c r="I37" s="86" t="str">
        <f>IF(I$12="","",IF($H37="","",IF(COUNTIF(入力シート!$J$58:$AG$58,$H37)=1,"〇","")))</f>
        <v/>
      </c>
      <c r="J37" s="86" t="str">
        <f>IF(J$12="","",IF($H37="","",IF(COUNTIF(入力シート!$J$59:$AG$59,$H37)=1,"〇","")))</f>
        <v/>
      </c>
      <c r="K37" s="81" t="str">
        <f>IF(K$12="","",IF($H37="","",IF(COUNTIF(入力シート!$J$60:$AG$60,$H37)=1,"〇","")))</f>
        <v/>
      </c>
      <c r="R37" s="18" t="str">
        <f>IF(S37="","",MAX(R$11:R36)+1)</f>
        <v/>
      </c>
      <c r="S37" s="48" t="str">
        <f>IF('チェック表（印刷用）'!B35="","",IF('チェック表（印刷用）'!B35=ﾜｰｸｼｰﾄ1!$B$2,"",IF('チェック表（印刷用）'!B35=ﾜｰｸｼｰﾄ1!$B$8,"",'チェック表（印刷用）'!B35)))</f>
        <v/>
      </c>
      <c r="T37" s="18">
        <v>27</v>
      </c>
      <c r="AG37" s="35" t="str">
        <f t="shared" si="28"/>
        <v/>
      </c>
      <c r="AH37" s="35" t="str">
        <f t="shared" si="29"/>
        <v/>
      </c>
      <c r="AI37" s="35" t="str">
        <f t="shared" si="30"/>
        <v/>
      </c>
      <c r="AJ37" s="35" t="str">
        <f t="shared" si="31"/>
        <v/>
      </c>
      <c r="AK37" s="18" t="str">
        <f t="shared" si="27"/>
        <v/>
      </c>
      <c r="AL37" s="18" t="str">
        <f t="shared" si="15"/>
        <v/>
      </c>
      <c r="AM37" s="18" t="str">
        <f t="shared" si="16"/>
        <v/>
      </c>
    </row>
  </sheetData>
  <sheetProtection algorithmName="SHA-512" hashValue="uMwj1htPQkQmJE3PfUnVCbl3qavpe9XtxI1UWx6E/YAYD/JkjXpdYAms1KpLnGkHJJM85pFms4CFOkxwc/sVJw==" saltValue="z2YDGJpTJTFzy4sjum8t3Q==" spinCount="100000" sheet="1" objects="1" scenarios="1"/>
  <mergeCells count="22">
    <mergeCell ref="B11:B12"/>
    <mergeCell ref="F5:I5"/>
    <mergeCell ref="E5:E6"/>
    <mergeCell ref="D5:D6"/>
    <mergeCell ref="B5:C6"/>
    <mergeCell ref="I11:K11"/>
    <mergeCell ref="H11:H12"/>
    <mergeCell ref="D2:E2"/>
    <mergeCell ref="F11:G11"/>
    <mergeCell ref="E11:E12"/>
    <mergeCell ref="D11:D12"/>
    <mergeCell ref="C11:C12"/>
    <mergeCell ref="D3:F3"/>
    <mergeCell ref="F1:H1"/>
    <mergeCell ref="AG11:AG12"/>
    <mergeCell ref="AH11:AJ11"/>
    <mergeCell ref="AA11:AA12"/>
    <mergeCell ref="AB11:AB12"/>
    <mergeCell ref="AC11:AC12"/>
    <mergeCell ref="AD11:AD12"/>
    <mergeCell ref="AE11:AF11"/>
    <mergeCell ref="J5:J6"/>
  </mergeCells>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7E320-A9D5-41A3-B85C-ABB94E4F95CB}">
  <dimension ref="B2:C776"/>
  <sheetViews>
    <sheetView showGridLines="0" workbookViewId="0"/>
  </sheetViews>
  <sheetFormatPr defaultColWidth="8.83203125" defaultRowHeight="18" x14ac:dyDescent="0.55000000000000004"/>
  <cols>
    <col min="1" max="1" width="8.83203125" style="18"/>
    <col min="2" max="2" width="4.4140625" style="18" bestFit="1" customWidth="1"/>
    <col min="3" max="3" width="33.08203125" style="18" bestFit="1" customWidth="1"/>
    <col min="4" max="16384" width="8.83203125" style="18"/>
  </cols>
  <sheetData>
    <row r="2" spans="2:3" x14ac:dyDescent="0.55000000000000004">
      <c r="C2" s="18" t="s">
        <v>96</v>
      </c>
    </row>
    <row r="3" spans="2:3" x14ac:dyDescent="0.55000000000000004">
      <c r="B3" s="18">
        <v>1</v>
      </c>
      <c r="C3" s="46" t="str">
        <f>IF(B3="","",VLOOKUP(B3,ﾜｰｸｼｰﾄ2!$AK$7:$AL$780,2,FALSE))</f>
        <v>全体（足場なし）:施工開始前:アウト</v>
      </c>
    </row>
    <row r="4" spans="2:3" x14ac:dyDescent="0.55000000000000004">
      <c r="B4" s="18">
        <f>IF(MAX(B$3:B3)+1&gt;ﾜｰｸｼｰﾄ2!$AK$6,"",MAX(B$3:B3)+1)</f>
        <v>2</v>
      </c>
      <c r="C4" s="47" t="str">
        <f>IF(B4="","",VLOOKUP(B4,ﾜｰｸｼｰﾄ2!$AK$7:$AL$780,2,FALSE))</f>
        <v>全体（足場設置）:施工開始前:アウト</v>
      </c>
    </row>
    <row r="5" spans="2:3" x14ac:dyDescent="0.55000000000000004">
      <c r="B5" s="18">
        <f>IF(MAX(B$3:B4)+1&gt;ﾜｰｸｼｰﾄ2!$AK$6,"",MAX(B$3:B4)+1)</f>
        <v>3</v>
      </c>
      <c r="C5" s="47" t="str">
        <f>IF(B5="","",VLOOKUP(B5,ﾜｰｸｼｰﾄ2!$AK$7:$AL$780,2,FALSE))</f>
        <v>材料検収:塗料全数確認</v>
      </c>
    </row>
    <row r="6" spans="2:3" x14ac:dyDescent="0.55000000000000004">
      <c r="B6" s="18">
        <f>IF(MAX(B$3:B5)+1&gt;ﾜｰｸｼｰﾄ2!$AK$6,"",MAX(B$3:B5)+1)</f>
        <v>4</v>
      </c>
      <c r="C6" s="47" t="str">
        <f>IF(B6="","",VLOOKUP(B6,ﾜｰｸｼｰﾄ2!$AK$7:$AL$780,2,FALSE))</f>
        <v>全体（足場なし）:工事完了後:アウト</v>
      </c>
    </row>
    <row r="7" spans="2:3" x14ac:dyDescent="0.55000000000000004">
      <c r="B7" s="18" t="str">
        <f>IF(MAX(B$3:B6)+1&gt;ﾜｰｸｼｰﾄ2!$AK$6,"",MAX(B$3:B6)+1)</f>
        <v/>
      </c>
      <c r="C7" s="47" t="str">
        <f>IF(B7="","",VLOOKUP(B7,ﾜｰｸｼｰﾄ2!$AK$7:$AL$780,2,FALSE))</f>
        <v/>
      </c>
    </row>
    <row r="8" spans="2:3" x14ac:dyDescent="0.55000000000000004">
      <c r="B8" s="18" t="str">
        <f>IF(MAX(B$3:B7)+1&gt;ﾜｰｸｼｰﾄ2!$AK$6,"",MAX(B$3:B7)+1)</f>
        <v/>
      </c>
      <c r="C8" s="47" t="str">
        <f>IF(B8="","",VLOOKUP(B8,ﾜｰｸｼｰﾄ2!$AK$7:$AL$780,2,FALSE))</f>
        <v/>
      </c>
    </row>
    <row r="9" spans="2:3" x14ac:dyDescent="0.55000000000000004">
      <c r="B9" s="18" t="str">
        <f>IF(MAX(B$3:B8)+1&gt;ﾜｰｸｼｰﾄ2!$AK$6,"",MAX(B$3:B8)+1)</f>
        <v/>
      </c>
      <c r="C9" s="47" t="str">
        <f>IF(B9="","",VLOOKUP(B9,ﾜｰｸｼｰﾄ2!$AK$7:$AL$780,2,FALSE))</f>
        <v/>
      </c>
    </row>
    <row r="10" spans="2:3" x14ac:dyDescent="0.55000000000000004">
      <c r="B10" s="18" t="str">
        <f>IF(MAX(B$3:B9)+1&gt;ﾜｰｸｼｰﾄ2!$AK$6,"",MAX(B$3:B9)+1)</f>
        <v/>
      </c>
      <c r="C10" s="47" t="str">
        <f>IF(B10="","",VLOOKUP(B10,ﾜｰｸｼｰﾄ2!$AK$7:$AL$780,2,FALSE))</f>
        <v/>
      </c>
    </row>
    <row r="11" spans="2:3" x14ac:dyDescent="0.55000000000000004">
      <c r="B11" s="18" t="str">
        <f>IF(MAX(B$3:B10)+1&gt;ﾜｰｸｼｰﾄ2!$AK$6,"",MAX(B$3:B10)+1)</f>
        <v/>
      </c>
      <c r="C11" s="47" t="str">
        <f>IF(B11="","",VLOOKUP(B11,ﾜｰｸｼｰﾄ2!$AK$7:$AL$780,2,FALSE))</f>
        <v/>
      </c>
    </row>
    <row r="12" spans="2:3" x14ac:dyDescent="0.55000000000000004">
      <c r="B12" s="18" t="str">
        <f>IF(MAX(B$3:B11)+1&gt;ﾜｰｸｼｰﾄ2!$AK$6,"",MAX(B$3:B11)+1)</f>
        <v/>
      </c>
      <c r="C12" s="47" t="str">
        <f>IF(B12="","",VLOOKUP(B12,ﾜｰｸｼｰﾄ2!$AK$7:$AL$780,2,FALSE))</f>
        <v/>
      </c>
    </row>
    <row r="13" spans="2:3" x14ac:dyDescent="0.55000000000000004">
      <c r="B13" s="18" t="str">
        <f>IF(MAX(B$3:B12)+1&gt;ﾜｰｸｼｰﾄ2!$AK$6,"",MAX(B$3:B12)+1)</f>
        <v/>
      </c>
      <c r="C13" s="47" t="str">
        <f>IF(B13="","",VLOOKUP(B13,ﾜｰｸｼｰﾄ2!$AK$7:$AL$780,2,FALSE))</f>
        <v/>
      </c>
    </row>
    <row r="14" spans="2:3" x14ac:dyDescent="0.55000000000000004">
      <c r="B14" s="18" t="str">
        <f>IF(MAX(B$3:B13)+1&gt;ﾜｰｸｼｰﾄ2!$AK$6,"",MAX(B$3:B13)+1)</f>
        <v/>
      </c>
      <c r="C14" s="47" t="str">
        <f>IF(B14="","",VLOOKUP(B14,ﾜｰｸｼｰﾄ2!$AK$7:$AL$780,2,FALSE))</f>
        <v/>
      </c>
    </row>
    <row r="15" spans="2:3" x14ac:dyDescent="0.55000000000000004">
      <c r="B15" s="18" t="str">
        <f>IF(MAX(B$3:B14)+1&gt;ﾜｰｸｼｰﾄ2!$AK$6,"",MAX(B$3:B14)+1)</f>
        <v/>
      </c>
      <c r="C15" s="47" t="str">
        <f>IF(B15="","",VLOOKUP(B15,ﾜｰｸｼｰﾄ2!$AK$7:$AL$780,2,FALSE))</f>
        <v/>
      </c>
    </row>
    <row r="16" spans="2:3" x14ac:dyDescent="0.55000000000000004">
      <c r="B16" s="18" t="str">
        <f>IF(MAX(B$3:B15)+1&gt;ﾜｰｸｼｰﾄ2!$AK$6,"",MAX(B$3:B15)+1)</f>
        <v/>
      </c>
      <c r="C16" s="47" t="str">
        <f>IF(B16="","",VLOOKUP(B16,ﾜｰｸｼｰﾄ2!$AK$7:$AL$780,2,FALSE))</f>
        <v/>
      </c>
    </row>
    <row r="17" spans="2:3" x14ac:dyDescent="0.55000000000000004">
      <c r="B17" s="18" t="str">
        <f>IF(MAX(B$3:B16)+1&gt;ﾜｰｸｼｰﾄ2!$AK$6,"",MAX(B$3:B16)+1)</f>
        <v/>
      </c>
      <c r="C17" s="47" t="str">
        <f>IF(B17="","",VLOOKUP(B17,ﾜｰｸｼｰﾄ2!$AK$7:$AL$780,2,FALSE))</f>
        <v/>
      </c>
    </row>
    <row r="18" spans="2:3" x14ac:dyDescent="0.55000000000000004">
      <c r="B18" s="18" t="str">
        <f>IF(MAX(B$3:B17)+1&gt;ﾜｰｸｼｰﾄ2!$AK$6,"",MAX(B$3:B17)+1)</f>
        <v/>
      </c>
      <c r="C18" s="47" t="str">
        <f>IF(B18="","",VLOOKUP(B18,ﾜｰｸｼｰﾄ2!$AK$7:$AL$780,2,FALSE))</f>
        <v/>
      </c>
    </row>
    <row r="19" spans="2:3" x14ac:dyDescent="0.55000000000000004">
      <c r="B19" s="18" t="str">
        <f>IF(MAX(B$3:B18)+1&gt;ﾜｰｸｼｰﾄ2!$AK$6,"",MAX(B$3:B18)+1)</f>
        <v/>
      </c>
      <c r="C19" s="47" t="str">
        <f>IF(B19="","",VLOOKUP(B19,ﾜｰｸｼｰﾄ2!$AK$7:$AL$780,2,FALSE))</f>
        <v/>
      </c>
    </row>
    <row r="20" spans="2:3" x14ac:dyDescent="0.55000000000000004">
      <c r="B20" s="18" t="str">
        <f>IF(MAX(B$3:B19)+1&gt;ﾜｰｸｼｰﾄ2!$AK$6,"",MAX(B$3:B19)+1)</f>
        <v/>
      </c>
      <c r="C20" s="47" t="str">
        <f>IF(B20="","",VLOOKUP(B20,ﾜｰｸｼｰﾄ2!$AK$7:$AL$780,2,FALSE))</f>
        <v/>
      </c>
    </row>
    <row r="21" spans="2:3" x14ac:dyDescent="0.55000000000000004">
      <c r="B21" s="18" t="str">
        <f>IF(MAX(B$3:B20)+1&gt;ﾜｰｸｼｰﾄ2!$AK$6,"",MAX(B$3:B20)+1)</f>
        <v/>
      </c>
      <c r="C21" s="47" t="str">
        <f>IF(B21="","",VLOOKUP(B21,ﾜｰｸｼｰﾄ2!$AK$7:$AL$780,2,FALSE))</f>
        <v/>
      </c>
    </row>
    <row r="22" spans="2:3" x14ac:dyDescent="0.55000000000000004">
      <c r="B22" s="18" t="str">
        <f>IF(MAX(B$3:B21)+1&gt;ﾜｰｸｼｰﾄ2!$AK$6,"",MAX(B$3:B21)+1)</f>
        <v/>
      </c>
      <c r="C22" s="47" t="str">
        <f>IF(B22="","",VLOOKUP(B22,ﾜｰｸｼｰﾄ2!$AK$7:$AL$780,2,FALSE))</f>
        <v/>
      </c>
    </row>
    <row r="23" spans="2:3" x14ac:dyDescent="0.55000000000000004">
      <c r="B23" s="18" t="str">
        <f>IF(MAX(B$3:B22)+1&gt;ﾜｰｸｼｰﾄ2!$AK$6,"",MAX(B$3:B22)+1)</f>
        <v/>
      </c>
      <c r="C23" s="47" t="str">
        <f>IF(B23="","",VLOOKUP(B23,ﾜｰｸｼｰﾄ2!$AK$7:$AL$780,2,FALSE))</f>
        <v/>
      </c>
    </row>
    <row r="24" spans="2:3" x14ac:dyDescent="0.55000000000000004">
      <c r="B24" s="18" t="str">
        <f>IF(MAX(B$3:B23)+1&gt;ﾜｰｸｼｰﾄ2!$AK$6,"",MAX(B$3:B23)+1)</f>
        <v/>
      </c>
      <c r="C24" s="47" t="str">
        <f>IF(B24="","",VLOOKUP(B24,ﾜｰｸｼｰﾄ2!$AK$7:$AL$780,2,FALSE))</f>
        <v/>
      </c>
    </row>
    <row r="25" spans="2:3" x14ac:dyDescent="0.55000000000000004">
      <c r="B25" s="18" t="str">
        <f>IF(MAX(B$3:B24)+1&gt;ﾜｰｸｼｰﾄ2!$AK$6,"",MAX(B$3:B24)+1)</f>
        <v/>
      </c>
      <c r="C25" s="47" t="str">
        <f>IF(B25="","",VLOOKUP(B25,ﾜｰｸｼｰﾄ2!$AK$7:$AL$780,2,FALSE))</f>
        <v/>
      </c>
    </row>
    <row r="26" spans="2:3" x14ac:dyDescent="0.55000000000000004">
      <c r="B26" s="18" t="str">
        <f>IF(MAX(B$3:B25)+1&gt;ﾜｰｸｼｰﾄ2!$AK$6,"",MAX(B$3:B25)+1)</f>
        <v/>
      </c>
      <c r="C26" s="47" t="str">
        <f>IF(B26="","",VLOOKUP(B26,ﾜｰｸｼｰﾄ2!$AK$7:$AL$780,2,FALSE))</f>
        <v/>
      </c>
    </row>
    <row r="27" spans="2:3" x14ac:dyDescent="0.55000000000000004">
      <c r="B27" s="18" t="str">
        <f>IF(MAX(B$3:B26)+1&gt;ﾜｰｸｼｰﾄ2!$AK$6,"",MAX(B$3:B26)+1)</f>
        <v/>
      </c>
      <c r="C27" s="47" t="str">
        <f>IF(B27="","",VLOOKUP(B27,ﾜｰｸｼｰﾄ2!$AK$7:$AL$780,2,FALSE))</f>
        <v/>
      </c>
    </row>
    <row r="28" spans="2:3" x14ac:dyDescent="0.55000000000000004">
      <c r="B28" s="18" t="str">
        <f>IF(MAX(B$3:B27)+1&gt;ﾜｰｸｼｰﾄ2!$AK$6,"",MAX(B$3:B27)+1)</f>
        <v/>
      </c>
      <c r="C28" s="47" t="str">
        <f>IF(B28="","",VLOOKUP(B28,ﾜｰｸｼｰﾄ2!$AK$7:$AL$780,2,FALSE))</f>
        <v/>
      </c>
    </row>
    <row r="29" spans="2:3" x14ac:dyDescent="0.55000000000000004">
      <c r="B29" s="18" t="str">
        <f>IF(MAX(B$3:B28)+1&gt;ﾜｰｸｼｰﾄ2!$AK$6,"",MAX(B$3:B28)+1)</f>
        <v/>
      </c>
      <c r="C29" s="47" t="str">
        <f>IF(B29="","",VLOOKUP(B29,ﾜｰｸｼｰﾄ2!$AK$7:$AL$780,2,FALSE))</f>
        <v/>
      </c>
    </row>
    <row r="30" spans="2:3" x14ac:dyDescent="0.55000000000000004">
      <c r="B30" s="18" t="str">
        <f>IF(MAX(B$3:B29)+1&gt;ﾜｰｸｼｰﾄ2!$AK$6,"",MAX(B$3:B29)+1)</f>
        <v/>
      </c>
      <c r="C30" s="47" t="str">
        <f>IF(B30="","",VLOOKUP(B30,ﾜｰｸｼｰﾄ2!$AK$7:$AL$780,2,FALSE))</f>
        <v/>
      </c>
    </row>
    <row r="31" spans="2:3" x14ac:dyDescent="0.55000000000000004">
      <c r="B31" s="18" t="str">
        <f>IF(MAX(B$3:B30)+1&gt;ﾜｰｸｼｰﾄ2!$AK$6,"",MAX(B$3:B30)+1)</f>
        <v/>
      </c>
      <c r="C31" s="47" t="str">
        <f>IF(B31="","",VLOOKUP(B31,ﾜｰｸｼｰﾄ2!$AK$7:$AL$780,2,FALSE))</f>
        <v/>
      </c>
    </row>
    <row r="32" spans="2:3" x14ac:dyDescent="0.55000000000000004">
      <c r="B32" s="18" t="str">
        <f>IF(MAX(B$3:B31)+1&gt;ﾜｰｸｼｰﾄ2!$AK$6,"",MAX(B$3:B31)+1)</f>
        <v/>
      </c>
      <c r="C32" s="47" t="str">
        <f>IF(B32="","",VLOOKUP(B32,ﾜｰｸｼｰﾄ2!$AK$7:$AL$780,2,FALSE))</f>
        <v/>
      </c>
    </row>
    <row r="33" spans="2:3" x14ac:dyDescent="0.55000000000000004">
      <c r="B33" s="18" t="str">
        <f>IF(MAX(B$3:B32)+1&gt;ﾜｰｸｼｰﾄ2!$AK$6,"",MAX(B$3:B32)+1)</f>
        <v/>
      </c>
      <c r="C33" s="47" t="str">
        <f>IF(B33="","",VLOOKUP(B33,ﾜｰｸｼｰﾄ2!$AK$7:$AL$780,2,FALSE))</f>
        <v/>
      </c>
    </row>
    <row r="34" spans="2:3" x14ac:dyDescent="0.55000000000000004">
      <c r="B34" s="18" t="str">
        <f>IF(MAX(B$3:B33)+1&gt;ﾜｰｸｼｰﾄ2!$AK$6,"",MAX(B$3:B33)+1)</f>
        <v/>
      </c>
      <c r="C34" s="47" t="str">
        <f>IF(B34="","",VLOOKUP(B34,ﾜｰｸｼｰﾄ2!$AK$7:$AL$780,2,FALSE))</f>
        <v/>
      </c>
    </row>
    <row r="35" spans="2:3" x14ac:dyDescent="0.55000000000000004">
      <c r="B35" s="18" t="str">
        <f>IF(MAX(B$3:B34)+1&gt;ﾜｰｸｼｰﾄ2!$AK$6,"",MAX(B$3:B34)+1)</f>
        <v/>
      </c>
      <c r="C35" s="47" t="str">
        <f>IF(B35="","",VLOOKUP(B35,ﾜｰｸｼｰﾄ2!$AK$7:$AL$780,2,FALSE))</f>
        <v/>
      </c>
    </row>
    <row r="36" spans="2:3" x14ac:dyDescent="0.55000000000000004">
      <c r="B36" s="18" t="str">
        <f>IF(MAX(B$3:B35)+1&gt;ﾜｰｸｼｰﾄ2!$AK$6,"",MAX(B$3:B35)+1)</f>
        <v/>
      </c>
      <c r="C36" s="47" t="str">
        <f>IF(B36="","",VLOOKUP(B36,ﾜｰｸｼｰﾄ2!$AK$7:$AL$780,2,FALSE))</f>
        <v/>
      </c>
    </row>
    <row r="37" spans="2:3" x14ac:dyDescent="0.55000000000000004">
      <c r="B37" s="18" t="str">
        <f>IF(MAX(B$3:B36)+1&gt;ﾜｰｸｼｰﾄ2!$AK$6,"",MAX(B$3:B36)+1)</f>
        <v/>
      </c>
      <c r="C37" s="47" t="str">
        <f>IF(B37="","",VLOOKUP(B37,ﾜｰｸｼｰﾄ2!$AK$7:$AL$780,2,FALSE))</f>
        <v/>
      </c>
    </row>
    <row r="38" spans="2:3" x14ac:dyDescent="0.55000000000000004">
      <c r="B38" s="18" t="str">
        <f>IF(MAX(B$3:B37)+1&gt;ﾜｰｸｼｰﾄ2!$AK$6,"",MAX(B$3:B37)+1)</f>
        <v/>
      </c>
      <c r="C38" s="47" t="str">
        <f>IF(B38="","",VLOOKUP(B38,ﾜｰｸｼｰﾄ2!$AK$7:$AL$780,2,FALSE))</f>
        <v/>
      </c>
    </row>
    <row r="39" spans="2:3" x14ac:dyDescent="0.55000000000000004">
      <c r="B39" s="18" t="str">
        <f>IF(MAX(B$3:B38)+1&gt;ﾜｰｸｼｰﾄ2!$AK$6,"",MAX(B$3:B38)+1)</f>
        <v/>
      </c>
      <c r="C39" s="47" t="str">
        <f>IF(B39="","",VLOOKUP(B39,ﾜｰｸｼｰﾄ2!$AK$7:$AL$780,2,FALSE))</f>
        <v/>
      </c>
    </row>
    <row r="40" spans="2:3" x14ac:dyDescent="0.55000000000000004">
      <c r="B40" s="18" t="str">
        <f>IF(MAX(B$3:B39)+1&gt;ﾜｰｸｼｰﾄ2!$AK$6,"",MAX(B$3:B39)+1)</f>
        <v/>
      </c>
      <c r="C40" s="47" t="str">
        <f>IF(B40="","",VLOOKUP(B40,ﾜｰｸｼｰﾄ2!$AK$7:$AL$780,2,FALSE))</f>
        <v/>
      </c>
    </row>
    <row r="41" spans="2:3" x14ac:dyDescent="0.55000000000000004">
      <c r="B41" s="18" t="str">
        <f>IF(MAX(B$3:B40)+1&gt;ﾜｰｸｼｰﾄ2!$AK$6,"",MAX(B$3:B40)+1)</f>
        <v/>
      </c>
      <c r="C41" s="47" t="str">
        <f>IF(B41="","",VLOOKUP(B41,ﾜｰｸｼｰﾄ2!$AK$7:$AL$780,2,FALSE))</f>
        <v/>
      </c>
    </row>
    <row r="42" spans="2:3" x14ac:dyDescent="0.55000000000000004">
      <c r="B42" s="18" t="str">
        <f>IF(MAX(B$3:B41)+1&gt;ﾜｰｸｼｰﾄ2!$AK$6,"",MAX(B$3:B41)+1)</f>
        <v/>
      </c>
      <c r="C42" s="47" t="str">
        <f>IF(B42="","",VLOOKUP(B42,ﾜｰｸｼｰﾄ2!$AK$7:$AL$780,2,FALSE))</f>
        <v/>
      </c>
    </row>
    <row r="43" spans="2:3" x14ac:dyDescent="0.55000000000000004">
      <c r="B43" s="18" t="str">
        <f>IF(MAX(B$3:B42)+1&gt;ﾜｰｸｼｰﾄ2!$AK$6,"",MAX(B$3:B42)+1)</f>
        <v/>
      </c>
      <c r="C43" s="47" t="str">
        <f>IF(B43="","",VLOOKUP(B43,ﾜｰｸｼｰﾄ2!$AK$7:$AL$780,2,FALSE))</f>
        <v/>
      </c>
    </row>
    <row r="44" spans="2:3" x14ac:dyDescent="0.55000000000000004">
      <c r="B44" s="18" t="str">
        <f>IF(MAX(B$3:B43)+1&gt;ﾜｰｸｼｰﾄ2!$AK$6,"",MAX(B$3:B43)+1)</f>
        <v/>
      </c>
      <c r="C44" s="47" t="str">
        <f>IF(B44="","",VLOOKUP(B44,ﾜｰｸｼｰﾄ2!$AK$7:$AL$780,2,FALSE))</f>
        <v/>
      </c>
    </row>
    <row r="45" spans="2:3" x14ac:dyDescent="0.55000000000000004">
      <c r="B45" s="18" t="str">
        <f>IF(MAX(B$3:B44)+1&gt;ﾜｰｸｼｰﾄ2!$AK$6,"",MAX(B$3:B44)+1)</f>
        <v/>
      </c>
      <c r="C45" s="47" t="str">
        <f>IF(B45="","",VLOOKUP(B45,ﾜｰｸｼｰﾄ2!$AK$7:$AL$780,2,FALSE))</f>
        <v/>
      </c>
    </row>
    <row r="46" spans="2:3" x14ac:dyDescent="0.55000000000000004">
      <c r="B46" s="18" t="str">
        <f>IF(MAX(B$3:B45)+1&gt;ﾜｰｸｼｰﾄ2!$AK$6,"",MAX(B$3:B45)+1)</f>
        <v/>
      </c>
      <c r="C46" s="47" t="str">
        <f>IF(B46="","",VLOOKUP(B46,ﾜｰｸｼｰﾄ2!$AK$7:$AL$780,2,FALSE))</f>
        <v/>
      </c>
    </row>
    <row r="47" spans="2:3" x14ac:dyDescent="0.55000000000000004">
      <c r="B47" s="18" t="str">
        <f>IF(MAX(B$3:B46)+1&gt;ﾜｰｸｼｰﾄ2!$AK$6,"",MAX(B$3:B46)+1)</f>
        <v/>
      </c>
      <c r="C47" s="47" t="str">
        <f>IF(B47="","",VLOOKUP(B47,ﾜｰｸｼｰﾄ2!$AK$7:$AL$780,2,FALSE))</f>
        <v/>
      </c>
    </row>
    <row r="48" spans="2:3" x14ac:dyDescent="0.55000000000000004">
      <c r="B48" s="18" t="str">
        <f>IF(MAX(B$3:B47)+1&gt;ﾜｰｸｼｰﾄ2!$AK$6,"",MAX(B$3:B47)+1)</f>
        <v/>
      </c>
      <c r="C48" s="47" t="str">
        <f>IF(B48="","",VLOOKUP(B48,ﾜｰｸｼｰﾄ2!$AK$7:$AL$780,2,FALSE))</f>
        <v/>
      </c>
    </row>
    <row r="49" spans="2:3" x14ac:dyDescent="0.55000000000000004">
      <c r="B49" s="18" t="str">
        <f>IF(MAX(B$3:B48)+1&gt;ﾜｰｸｼｰﾄ2!$AK$6,"",MAX(B$3:B48)+1)</f>
        <v/>
      </c>
      <c r="C49" s="47" t="str">
        <f>IF(B49="","",VLOOKUP(B49,ﾜｰｸｼｰﾄ2!$AK$7:$AL$780,2,FALSE))</f>
        <v/>
      </c>
    </row>
    <row r="50" spans="2:3" x14ac:dyDescent="0.55000000000000004">
      <c r="B50" s="18" t="str">
        <f>IF(MAX(B$3:B49)+1&gt;ﾜｰｸｼｰﾄ2!$AK$6,"",MAX(B$3:B49)+1)</f>
        <v/>
      </c>
      <c r="C50" s="47" t="str">
        <f>IF(B50="","",VLOOKUP(B50,ﾜｰｸｼｰﾄ2!$AK$7:$AL$780,2,FALSE))</f>
        <v/>
      </c>
    </row>
    <row r="51" spans="2:3" x14ac:dyDescent="0.55000000000000004">
      <c r="B51" s="18" t="str">
        <f>IF(MAX(B$3:B50)+1&gt;ﾜｰｸｼｰﾄ2!$AK$6,"",MAX(B$3:B50)+1)</f>
        <v/>
      </c>
      <c r="C51" s="47" t="str">
        <f>IF(B51="","",VLOOKUP(B51,ﾜｰｸｼｰﾄ2!$AK$7:$AL$780,2,FALSE))</f>
        <v/>
      </c>
    </row>
    <row r="52" spans="2:3" x14ac:dyDescent="0.55000000000000004">
      <c r="B52" s="18" t="str">
        <f>IF(MAX(B$3:B51)+1&gt;ﾜｰｸｼｰﾄ2!$AK$6,"",MAX(B$3:B51)+1)</f>
        <v/>
      </c>
      <c r="C52" s="47" t="str">
        <f>IF(B52="","",VLOOKUP(B52,ﾜｰｸｼｰﾄ2!$AK$7:$AL$780,2,FALSE))</f>
        <v/>
      </c>
    </row>
    <row r="53" spans="2:3" x14ac:dyDescent="0.55000000000000004">
      <c r="B53" s="18" t="str">
        <f>IF(MAX(B$3:B52)+1&gt;ﾜｰｸｼｰﾄ2!$AK$6,"",MAX(B$3:B52)+1)</f>
        <v/>
      </c>
      <c r="C53" s="47" t="str">
        <f>IF(B53="","",VLOOKUP(B53,ﾜｰｸｼｰﾄ2!$AK$7:$AL$780,2,FALSE))</f>
        <v/>
      </c>
    </row>
    <row r="54" spans="2:3" x14ac:dyDescent="0.55000000000000004">
      <c r="B54" s="18" t="str">
        <f>IF(MAX(B$3:B53)+1&gt;ﾜｰｸｼｰﾄ2!$AK$6,"",MAX(B$3:B53)+1)</f>
        <v/>
      </c>
      <c r="C54" s="47" t="str">
        <f>IF(B54="","",VLOOKUP(B54,ﾜｰｸｼｰﾄ2!$AK$7:$AL$780,2,FALSE))</f>
        <v/>
      </c>
    </row>
    <row r="55" spans="2:3" x14ac:dyDescent="0.55000000000000004">
      <c r="B55" s="18" t="str">
        <f>IF(MAX(B$3:B54)+1&gt;ﾜｰｸｼｰﾄ2!$AK$6,"",MAX(B$3:B54)+1)</f>
        <v/>
      </c>
      <c r="C55" s="47" t="str">
        <f>IF(B55="","",VLOOKUP(B55,ﾜｰｸｼｰﾄ2!$AK$7:$AL$780,2,FALSE))</f>
        <v/>
      </c>
    </row>
    <row r="56" spans="2:3" x14ac:dyDescent="0.55000000000000004">
      <c r="B56" s="18" t="str">
        <f>IF(MAX(B$3:B55)+1&gt;ﾜｰｸｼｰﾄ2!$AK$6,"",MAX(B$3:B55)+1)</f>
        <v/>
      </c>
      <c r="C56" s="47" t="str">
        <f>IF(B56="","",VLOOKUP(B56,ﾜｰｸｼｰﾄ2!$AK$7:$AL$780,2,FALSE))</f>
        <v/>
      </c>
    </row>
    <row r="57" spans="2:3" x14ac:dyDescent="0.55000000000000004">
      <c r="B57" s="18" t="str">
        <f>IF(MAX(B$3:B56)+1&gt;ﾜｰｸｼｰﾄ2!$AK$6,"",MAX(B$3:B56)+1)</f>
        <v/>
      </c>
      <c r="C57" s="47" t="str">
        <f>IF(B57="","",VLOOKUP(B57,ﾜｰｸｼｰﾄ2!$AK$7:$AL$780,2,FALSE))</f>
        <v/>
      </c>
    </row>
    <row r="58" spans="2:3" x14ac:dyDescent="0.55000000000000004">
      <c r="B58" s="18" t="str">
        <f>IF(MAX(B$3:B57)+1&gt;ﾜｰｸｼｰﾄ2!$AK$6,"",MAX(B$3:B57)+1)</f>
        <v/>
      </c>
      <c r="C58" s="47" t="str">
        <f>IF(B58="","",VLOOKUP(B58,ﾜｰｸｼｰﾄ2!$AK$7:$AL$780,2,FALSE))</f>
        <v/>
      </c>
    </row>
    <row r="59" spans="2:3" x14ac:dyDescent="0.55000000000000004">
      <c r="B59" s="18" t="str">
        <f>IF(MAX(B$3:B58)+1&gt;ﾜｰｸｼｰﾄ2!$AK$6,"",MAX(B$3:B58)+1)</f>
        <v/>
      </c>
      <c r="C59" s="47" t="str">
        <f>IF(B59="","",VLOOKUP(B59,ﾜｰｸｼｰﾄ2!$AK$7:$AL$780,2,FALSE))</f>
        <v/>
      </c>
    </row>
    <row r="60" spans="2:3" x14ac:dyDescent="0.55000000000000004">
      <c r="B60" s="18" t="str">
        <f>IF(MAX(B$3:B59)+1&gt;ﾜｰｸｼｰﾄ2!$AK$6,"",MAX(B$3:B59)+1)</f>
        <v/>
      </c>
      <c r="C60" s="47" t="str">
        <f>IF(B60="","",VLOOKUP(B60,ﾜｰｸｼｰﾄ2!$AK$7:$AL$780,2,FALSE))</f>
        <v/>
      </c>
    </row>
    <row r="61" spans="2:3" x14ac:dyDescent="0.55000000000000004">
      <c r="B61" s="18" t="str">
        <f>IF(MAX(B$3:B60)+1&gt;ﾜｰｸｼｰﾄ2!$AK$6,"",MAX(B$3:B60)+1)</f>
        <v/>
      </c>
      <c r="C61" s="47" t="str">
        <f>IF(B61="","",VLOOKUP(B61,ﾜｰｸｼｰﾄ2!$AK$7:$AL$780,2,FALSE))</f>
        <v/>
      </c>
    </row>
    <row r="62" spans="2:3" x14ac:dyDescent="0.55000000000000004">
      <c r="B62" s="18" t="str">
        <f>IF(MAX(B$3:B61)+1&gt;ﾜｰｸｼｰﾄ2!$AK$6,"",MAX(B$3:B61)+1)</f>
        <v/>
      </c>
      <c r="C62" s="47" t="str">
        <f>IF(B62="","",VLOOKUP(B62,ﾜｰｸｼｰﾄ2!$AK$7:$AL$780,2,FALSE))</f>
        <v/>
      </c>
    </row>
    <row r="63" spans="2:3" x14ac:dyDescent="0.55000000000000004">
      <c r="B63" s="18" t="str">
        <f>IF(MAX(B$3:B62)+1&gt;ﾜｰｸｼｰﾄ2!$AK$6,"",MAX(B$3:B62)+1)</f>
        <v/>
      </c>
      <c r="C63" s="47" t="str">
        <f>IF(B63="","",VLOOKUP(B63,ﾜｰｸｼｰﾄ2!$AK$7:$AL$780,2,FALSE))</f>
        <v/>
      </c>
    </row>
    <row r="64" spans="2:3" x14ac:dyDescent="0.55000000000000004">
      <c r="B64" s="18" t="str">
        <f>IF(MAX(B$3:B63)+1&gt;ﾜｰｸｼｰﾄ2!$AK$6,"",MAX(B$3:B63)+1)</f>
        <v/>
      </c>
      <c r="C64" s="47" t="str">
        <f>IF(B64="","",VLOOKUP(B64,ﾜｰｸｼｰﾄ2!$AK$7:$AL$780,2,FALSE))</f>
        <v/>
      </c>
    </row>
    <row r="65" spans="2:3" x14ac:dyDescent="0.55000000000000004">
      <c r="B65" s="18" t="str">
        <f>IF(MAX(B$3:B64)+1&gt;ﾜｰｸｼｰﾄ2!$AK$6,"",MAX(B$3:B64)+1)</f>
        <v/>
      </c>
      <c r="C65" s="47" t="str">
        <f>IF(B65="","",VLOOKUP(B65,ﾜｰｸｼｰﾄ2!$AK$7:$AL$780,2,FALSE))</f>
        <v/>
      </c>
    </row>
    <row r="66" spans="2:3" x14ac:dyDescent="0.55000000000000004">
      <c r="B66" s="18" t="str">
        <f>IF(MAX(B$3:B65)+1&gt;ﾜｰｸｼｰﾄ2!$AK$6,"",MAX(B$3:B65)+1)</f>
        <v/>
      </c>
      <c r="C66" s="47" t="str">
        <f>IF(B66="","",VLOOKUP(B66,ﾜｰｸｼｰﾄ2!$AK$7:$AL$780,2,FALSE))</f>
        <v/>
      </c>
    </row>
    <row r="67" spans="2:3" x14ac:dyDescent="0.55000000000000004">
      <c r="B67" s="18" t="str">
        <f>IF(MAX(B$3:B66)+1&gt;ﾜｰｸｼｰﾄ2!$AK$6,"",MAX(B$3:B66)+1)</f>
        <v/>
      </c>
      <c r="C67" s="47" t="str">
        <f>IF(B67="","",VLOOKUP(B67,ﾜｰｸｼｰﾄ2!$AK$7:$AL$780,2,FALSE))</f>
        <v/>
      </c>
    </row>
    <row r="68" spans="2:3" x14ac:dyDescent="0.55000000000000004">
      <c r="B68" s="18" t="str">
        <f>IF(MAX(B$3:B67)+1&gt;ﾜｰｸｼｰﾄ2!$AK$6,"",MAX(B$3:B67)+1)</f>
        <v/>
      </c>
      <c r="C68" s="47" t="str">
        <f>IF(B68="","",VLOOKUP(B68,ﾜｰｸｼｰﾄ2!$AK$7:$AL$780,2,FALSE))</f>
        <v/>
      </c>
    </row>
    <row r="69" spans="2:3" x14ac:dyDescent="0.55000000000000004">
      <c r="B69" s="18" t="str">
        <f>IF(MAX(B$3:B68)+1&gt;ﾜｰｸｼｰﾄ2!$AK$6,"",MAX(B$3:B68)+1)</f>
        <v/>
      </c>
      <c r="C69" s="47" t="str">
        <f>IF(B69="","",VLOOKUP(B69,ﾜｰｸｼｰﾄ2!$AK$7:$AL$780,2,FALSE))</f>
        <v/>
      </c>
    </row>
    <row r="70" spans="2:3" x14ac:dyDescent="0.55000000000000004">
      <c r="B70" s="18" t="str">
        <f>IF(MAX(B$3:B69)+1&gt;ﾜｰｸｼｰﾄ2!$AK$6,"",MAX(B$3:B69)+1)</f>
        <v/>
      </c>
      <c r="C70" s="47" t="str">
        <f>IF(B70="","",VLOOKUP(B70,ﾜｰｸｼｰﾄ2!$AK$7:$AL$780,2,FALSE))</f>
        <v/>
      </c>
    </row>
    <row r="71" spans="2:3" x14ac:dyDescent="0.55000000000000004">
      <c r="B71" s="18" t="str">
        <f>IF(MAX(B$3:B70)+1&gt;ﾜｰｸｼｰﾄ2!$AK$6,"",MAX(B$3:B70)+1)</f>
        <v/>
      </c>
      <c r="C71" s="47" t="str">
        <f>IF(B71="","",VLOOKUP(B71,ﾜｰｸｼｰﾄ2!$AK$7:$AL$780,2,FALSE))</f>
        <v/>
      </c>
    </row>
    <row r="72" spans="2:3" x14ac:dyDescent="0.55000000000000004">
      <c r="B72" s="18" t="str">
        <f>IF(MAX(B$3:B71)+1&gt;ﾜｰｸｼｰﾄ2!$AK$6,"",MAX(B$3:B71)+1)</f>
        <v/>
      </c>
      <c r="C72" s="47" t="str">
        <f>IF(B72="","",VLOOKUP(B72,ﾜｰｸｼｰﾄ2!$AK$7:$AL$780,2,FALSE))</f>
        <v/>
      </c>
    </row>
    <row r="73" spans="2:3" x14ac:dyDescent="0.55000000000000004">
      <c r="B73" s="18" t="str">
        <f>IF(MAX(B$3:B72)+1&gt;ﾜｰｸｼｰﾄ2!$AK$6,"",MAX(B$3:B72)+1)</f>
        <v/>
      </c>
      <c r="C73" s="47" t="str">
        <f>IF(B73="","",VLOOKUP(B73,ﾜｰｸｼｰﾄ2!$AK$7:$AL$780,2,FALSE))</f>
        <v/>
      </c>
    </row>
    <row r="74" spans="2:3" x14ac:dyDescent="0.55000000000000004">
      <c r="B74" s="18" t="str">
        <f>IF(MAX(B$3:B73)+1&gt;ﾜｰｸｼｰﾄ2!$AK$6,"",MAX(B$3:B73)+1)</f>
        <v/>
      </c>
      <c r="C74" s="47" t="str">
        <f>IF(B74="","",VLOOKUP(B74,ﾜｰｸｼｰﾄ2!$AK$7:$AL$780,2,FALSE))</f>
        <v/>
      </c>
    </row>
    <row r="75" spans="2:3" x14ac:dyDescent="0.55000000000000004">
      <c r="B75" s="18" t="str">
        <f>IF(MAX(B$3:B74)+1&gt;ﾜｰｸｼｰﾄ2!$AK$6,"",MAX(B$3:B74)+1)</f>
        <v/>
      </c>
      <c r="C75" s="47" t="str">
        <f>IF(B75="","",VLOOKUP(B75,ﾜｰｸｼｰﾄ2!$AK$7:$AL$780,2,FALSE))</f>
        <v/>
      </c>
    </row>
    <row r="76" spans="2:3" x14ac:dyDescent="0.55000000000000004">
      <c r="B76" s="18" t="str">
        <f>IF(MAX(B$3:B75)+1&gt;ﾜｰｸｼｰﾄ2!$AK$6,"",MAX(B$3:B75)+1)</f>
        <v/>
      </c>
      <c r="C76" s="47" t="str">
        <f>IF(B76="","",VLOOKUP(B76,ﾜｰｸｼｰﾄ2!$AK$7:$AL$780,2,FALSE))</f>
        <v/>
      </c>
    </row>
    <row r="77" spans="2:3" x14ac:dyDescent="0.55000000000000004">
      <c r="B77" s="18" t="str">
        <f>IF(MAX(B$3:B76)+1&gt;ﾜｰｸｼｰﾄ2!$AK$6,"",MAX(B$3:B76)+1)</f>
        <v/>
      </c>
      <c r="C77" s="47" t="str">
        <f>IF(B77="","",VLOOKUP(B77,ﾜｰｸｼｰﾄ2!$AK$7:$AL$780,2,FALSE))</f>
        <v/>
      </c>
    </row>
    <row r="78" spans="2:3" x14ac:dyDescent="0.55000000000000004">
      <c r="B78" s="18" t="str">
        <f>IF(MAX(B$3:B77)+1&gt;ﾜｰｸｼｰﾄ2!$AK$6,"",MAX(B$3:B77)+1)</f>
        <v/>
      </c>
      <c r="C78" s="47" t="str">
        <f>IF(B78="","",VLOOKUP(B78,ﾜｰｸｼｰﾄ2!$AK$7:$AL$780,2,FALSE))</f>
        <v/>
      </c>
    </row>
    <row r="79" spans="2:3" x14ac:dyDescent="0.55000000000000004">
      <c r="B79" s="18" t="str">
        <f>IF(MAX(B$3:B78)+1&gt;ﾜｰｸｼｰﾄ2!$AK$6,"",MAX(B$3:B78)+1)</f>
        <v/>
      </c>
      <c r="C79" s="47" t="str">
        <f>IF(B79="","",VLOOKUP(B79,ﾜｰｸｼｰﾄ2!$AK$7:$AL$780,2,FALSE))</f>
        <v/>
      </c>
    </row>
    <row r="80" spans="2:3" x14ac:dyDescent="0.55000000000000004">
      <c r="B80" s="18" t="str">
        <f>IF(MAX(B$3:B79)+1&gt;ﾜｰｸｼｰﾄ2!$AK$6,"",MAX(B$3:B79)+1)</f>
        <v/>
      </c>
      <c r="C80" s="47" t="str">
        <f>IF(B80="","",VLOOKUP(B80,ﾜｰｸｼｰﾄ2!$AK$7:$AL$780,2,FALSE))</f>
        <v/>
      </c>
    </row>
    <row r="81" spans="2:3" x14ac:dyDescent="0.55000000000000004">
      <c r="B81" s="18" t="str">
        <f>IF(MAX(B$3:B80)+1&gt;ﾜｰｸｼｰﾄ2!$AK$6,"",MAX(B$3:B80)+1)</f>
        <v/>
      </c>
      <c r="C81" s="47" t="str">
        <f>IF(B81="","",VLOOKUP(B81,ﾜｰｸｼｰﾄ2!$AK$7:$AL$780,2,FALSE))</f>
        <v/>
      </c>
    </row>
    <row r="82" spans="2:3" x14ac:dyDescent="0.55000000000000004">
      <c r="B82" s="18" t="str">
        <f>IF(MAX(B$3:B81)+1&gt;ﾜｰｸｼｰﾄ2!$AK$6,"",MAX(B$3:B81)+1)</f>
        <v/>
      </c>
      <c r="C82" s="47" t="str">
        <f>IF(B82="","",VLOOKUP(B82,ﾜｰｸｼｰﾄ2!$AK$7:$AL$780,2,FALSE))</f>
        <v/>
      </c>
    </row>
    <row r="83" spans="2:3" x14ac:dyDescent="0.55000000000000004">
      <c r="B83" s="18" t="str">
        <f>IF(MAX(B$3:B82)+1&gt;ﾜｰｸｼｰﾄ2!$AK$6,"",MAX(B$3:B82)+1)</f>
        <v/>
      </c>
      <c r="C83" s="47" t="str">
        <f>IF(B83="","",VLOOKUP(B83,ﾜｰｸｼｰﾄ2!$AK$7:$AL$780,2,FALSE))</f>
        <v/>
      </c>
    </row>
    <row r="84" spans="2:3" x14ac:dyDescent="0.55000000000000004">
      <c r="B84" s="18" t="str">
        <f>IF(MAX(B$3:B83)+1&gt;ﾜｰｸｼｰﾄ2!$AK$6,"",MAX(B$3:B83)+1)</f>
        <v/>
      </c>
      <c r="C84" s="47" t="str">
        <f>IF(B84="","",VLOOKUP(B84,ﾜｰｸｼｰﾄ2!$AK$7:$AL$780,2,FALSE))</f>
        <v/>
      </c>
    </row>
    <row r="85" spans="2:3" x14ac:dyDescent="0.55000000000000004">
      <c r="B85" s="18" t="str">
        <f>IF(MAX(B$3:B84)+1&gt;ﾜｰｸｼｰﾄ2!$AK$6,"",MAX(B$3:B84)+1)</f>
        <v/>
      </c>
      <c r="C85" s="47" t="str">
        <f>IF(B85="","",VLOOKUP(B85,ﾜｰｸｼｰﾄ2!$AK$7:$AL$780,2,FALSE))</f>
        <v/>
      </c>
    </row>
    <row r="86" spans="2:3" x14ac:dyDescent="0.55000000000000004">
      <c r="B86" s="18" t="str">
        <f>IF(MAX(B$3:B85)+1&gt;ﾜｰｸｼｰﾄ2!$AK$6,"",MAX(B$3:B85)+1)</f>
        <v/>
      </c>
      <c r="C86" s="47" t="str">
        <f>IF(B86="","",VLOOKUP(B86,ﾜｰｸｼｰﾄ2!$AK$7:$AL$780,2,FALSE))</f>
        <v/>
      </c>
    </row>
    <row r="87" spans="2:3" x14ac:dyDescent="0.55000000000000004">
      <c r="B87" s="18" t="str">
        <f>IF(MAX(B$3:B86)+1&gt;ﾜｰｸｼｰﾄ2!$AK$6,"",MAX(B$3:B86)+1)</f>
        <v/>
      </c>
      <c r="C87" s="47" t="str">
        <f>IF(B87="","",VLOOKUP(B87,ﾜｰｸｼｰﾄ2!$AK$7:$AL$780,2,FALSE))</f>
        <v/>
      </c>
    </row>
    <row r="88" spans="2:3" x14ac:dyDescent="0.55000000000000004">
      <c r="B88" s="18" t="str">
        <f>IF(MAX(B$3:B87)+1&gt;ﾜｰｸｼｰﾄ2!$AK$6,"",MAX(B$3:B87)+1)</f>
        <v/>
      </c>
      <c r="C88" s="47" t="str">
        <f>IF(B88="","",VLOOKUP(B88,ﾜｰｸｼｰﾄ2!$AK$7:$AL$780,2,FALSE))</f>
        <v/>
      </c>
    </row>
    <row r="89" spans="2:3" x14ac:dyDescent="0.55000000000000004">
      <c r="B89" s="18" t="str">
        <f>IF(MAX(B$3:B88)+1&gt;ﾜｰｸｼｰﾄ2!$AK$6,"",MAX(B$3:B88)+1)</f>
        <v/>
      </c>
      <c r="C89" s="47" t="str">
        <f>IF(B89="","",VLOOKUP(B89,ﾜｰｸｼｰﾄ2!$AK$7:$AL$780,2,FALSE))</f>
        <v/>
      </c>
    </row>
    <row r="90" spans="2:3" x14ac:dyDescent="0.55000000000000004">
      <c r="B90" s="18" t="str">
        <f>IF(MAX(B$3:B89)+1&gt;ﾜｰｸｼｰﾄ2!$AK$6,"",MAX(B$3:B89)+1)</f>
        <v/>
      </c>
      <c r="C90" s="47" t="str">
        <f>IF(B90="","",VLOOKUP(B90,ﾜｰｸｼｰﾄ2!$AK$7:$AL$780,2,FALSE))</f>
        <v/>
      </c>
    </row>
    <row r="91" spans="2:3" x14ac:dyDescent="0.55000000000000004">
      <c r="B91" s="18" t="str">
        <f>IF(MAX(B$3:B90)+1&gt;ﾜｰｸｼｰﾄ2!$AK$6,"",MAX(B$3:B90)+1)</f>
        <v/>
      </c>
      <c r="C91" s="47" t="str">
        <f>IF(B91="","",VLOOKUP(B91,ﾜｰｸｼｰﾄ2!$AK$7:$AL$780,2,FALSE))</f>
        <v/>
      </c>
    </row>
    <row r="92" spans="2:3" x14ac:dyDescent="0.55000000000000004">
      <c r="B92" s="18" t="str">
        <f>IF(MAX(B$3:B91)+1&gt;ﾜｰｸｼｰﾄ2!$AK$6,"",MAX(B$3:B91)+1)</f>
        <v/>
      </c>
      <c r="C92" s="47" t="str">
        <f>IF(B92="","",VLOOKUP(B92,ﾜｰｸｼｰﾄ2!$AK$7:$AL$780,2,FALSE))</f>
        <v/>
      </c>
    </row>
    <row r="93" spans="2:3" x14ac:dyDescent="0.55000000000000004">
      <c r="B93" s="18" t="str">
        <f>IF(MAX(B$3:B92)+1&gt;ﾜｰｸｼｰﾄ2!$AK$6,"",MAX(B$3:B92)+1)</f>
        <v/>
      </c>
      <c r="C93" s="47" t="str">
        <f>IF(B93="","",VLOOKUP(B93,ﾜｰｸｼｰﾄ2!$AK$7:$AL$780,2,FALSE))</f>
        <v/>
      </c>
    </row>
    <row r="94" spans="2:3" x14ac:dyDescent="0.55000000000000004">
      <c r="B94" s="18" t="str">
        <f>IF(MAX(B$3:B93)+1&gt;ﾜｰｸｼｰﾄ2!$AK$6,"",MAX(B$3:B93)+1)</f>
        <v/>
      </c>
      <c r="C94" s="47" t="str">
        <f>IF(B94="","",VLOOKUP(B94,ﾜｰｸｼｰﾄ2!$AK$7:$AL$780,2,FALSE))</f>
        <v/>
      </c>
    </row>
    <row r="95" spans="2:3" x14ac:dyDescent="0.55000000000000004">
      <c r="B95" s="18" t="str">
        <f>IF(MAX(B$3:B94)+1&gt;ﾜｰｸｼｰﾄ2!$AK$6,"",MAX(B$3:B94)+1)</f>
        <v/>
      </c>
      <c r="C95" s="47" t="str">
        <f>IF(B95="","",VLOOKUP(B95,ﾜｰｸｼｰﾄ2!$AK$7:$AL$780,2,FALSE))</f>
        <v/>
      </c>
    </row>
    <row r="96" spans="2:3" x14ac:dyDescent="0.55000000000000004">
      <c r="B96" s="18" t="str">
        <f>IF(MAX(B$3:B95)+1&gt;ﾜｰｸｼｰﾄ2!$AK$6,"",MAX(B$3:B95)+1)</f>
        <v/>
      </c>
      <c r="C96" s="47" t="str">
        <f>IF(B96="","",VLOOKUP(B96,ﾜｰｸｼｰﾄ2!$AK$7:$AL$780,2,FALSE))</f>
        <v/>
      </c>
    </row>
    <row r="97" spans="2:3" x14ac:dyDescent="0.55000000000000004">
      <c r="B97" s="18" t="str">
        <f>IF(MAX(B$3:B96)+1&gt;ﾜｰｸｼｰﾄ2!$AK$6,"",MAX(B$3:B96)+1)</f>
        <v/>
      </c>
      <c r="C97" s="47" t="str">
        <f>IF(B97="","",VLOOKUP(B97,ﾜｰｸｼｰﾄ2!$AK$7:$AL$780,2,FALSE))</f>
        <v/>
      </c>
    </row>
    <row r="98" spans="2:3" x14ac:dyDescent="0.55000000000000004">
      <c r="B98" s="18" t="str">
        <f>IF(MAX(B$3:B97)+1&gt;ﾜｰｸｼｰﾄ2!$AK$6,"",MAX(B$3:B97)+1)</f>
        <v/>
      </c>
      <c r="C98" s="47" t="str">
        <f>IF(B98="","",VLOOKUP(B98,ﾜｰｸｼｰﾄ2!$AK$7:$AL$780,2,FALSE))</f>
        <v/>
      </c>
    </row>
    <row r="99" spans="2:3" x14ac:dyDescent="0.55000000000000004">
      <c r="B99" s="18" t="str">
        <f>IF(MAX(B$3:B98)+1&gt;ﾜｰｸｼｰﾄ2!$AK$6,"",MAX(B$3:B98)+1)</f>
        <v/>
      </c>
      <c r="C99" s="47" t="str">
        <f>IF(B99="","",VLOOKUP(B99,ﾜｰｸｼｰﾄ2!$AK$7:$AL$780,2,FALSE))</f>
        <v/>
      </c>
    </row>
    <row r="100" spans="2:3" x14ac:dyDescent="0.55000000000000004">
      <c r="B100" s="18" t="str">
        <f>IF(MAX(B$3:B99)+1&gt;ﾜｰｸｼｰﾄ2!$AK$6,"",MAX(B$3:B99)+1)</f>
        <v/>
      </c>
      <c r="C100" s="47" t="str">
        <f>IF(B100="","",VLOOKUP(B100,ﾜｰｸｼｰﾄ2!$AK$7:$AL$780,2,FALSE))</f>
        <v/>
      </c>
    </row>
    <row r="101" spans="2:3" x14ac:dyDescent="0.55000000000000004">
      <c r="B101" s="18" t="str">
        <f>IF(MAX(B$3:B100)+1&gt;ﾜｰｸｼｰﾄ2!$AK$6,"",MAX(B$3:B100)+1)</f>
        <v/>
      </c>
      <c r="C101" s="47" t="str">
        <f>IF(B101="","",VLOOKUP(B101,ﾜｰｸｼｰﾄ2!$AK$7:$AL$780,2,FALSE))</f>
        <v/>
      </c>
    </row>
    <row r="102" spans="2:3" x14ac:dyDescent="0.55000000000000004">
      <c r="B102" s="18" t="str">
        <f>IF(MAX(B$3:B101)+1&gt;ﾜｰｸｼｰﾄ2!$AK$6,"",MAX(B$3:B101)+1)</f>
        <v/>
      </c>
      <c r="C102" s="47" t="str">
        <f>IF(B102="","",VLOOKUP(B102,ﾜｰｸｼｰﾄ2!$AK$7:$AL$780,2,FALSE))</f>
        <v/>
      </c>
    </row>
    <row r="103" spans="2:3" x14ac:dyDescent="0.55000000000000004">
      <c r="B103" s="18" t="str">
        <f>IF(MAX(B$3:B102)+1&gt;ﾜｰｸｼｰﾄ2!$AK$6,"",MAX(B$3:B102)+1)</f>
        <v/>
      </c>
      <c r="C103" s="47" t="str">
        <f>IF(B103="","",VLOOKUP(B103,ﾜｰｸｼｰﾄ2!$AK$7:$AL$780,2,FALSE))</f>
        <v/>
      </c>
    </row>
    <row r="104" spans="2:3" x14ac:dyDescent="0.55000000000000004">
      <c r="B104" s="18" t="str">
        <f>IF(MAX(B$3:B103)+1&gt;ﾜｰｸｼｰﾄ2!$AK$6,"",MAX(B$3:B103)+1)</f>
        <v/>
      </c>
      <c r="C104" s="47" t="str">
        <f>IF(B104="","",VLOOKUP(B104,ﾜｰｸｼｰﾄ2!$AK$7:$AL$780,2,FALSE))</f>
        <v/>
      </c>
    </row>
    <row r="105" spans="2:3" x14ac:dyDescent="0.55000000000000004">
      <c r="B105" s="18" t="str">
        <f>IF(MAX(B$3:B104)+1&gt;ﾜｰｸｼｰﾄ2!$AK$6,"",MAX(B$3:B104)+1)</f>
        <v/>
      </c>
      <c r="C105" s="47" t="str">
        <f>IF(B105="","",VLOOKUP(B105,ﾜｰｸｼｰﾄ2!$AK$7:$AL$780,2,FALSE))</f>
        <v/>
      </c>
    </row>
    <row r="106" spans="2:3" x14ac:dyDescent="0.55000000000000004">
      <c r="B106" s="18" t="str">
        <f>IF(MAX(B$3:B105)+1&gt;ﾜｰｸｼｰﾄ2!$AK$6,"",MAX(B$3:B105)+1)</f>
        <v/>
      </c>
      <c r="C106" s="47" t="str">
        <f>IF(B106="","",VLOOKUP(B106,ﾜｰｸｼｰﾄ2!$AK$7:$AL$780,2,FALSE))</f>
        <v/>
      </c>
    </row>
    <row r="107" spans="2:3" x14ac:dyDescent="0.55000000000000004">
      <c r="B107" s="18" t="str">
        <f>IF(MAX(B$3:B106)+1&gt;ﾜｰｸｼｰﾄ2!$AK$6,"",MAX(B$3:B106)+1)</f>
        <v/>
      </c>
      <c r="C107" s="47" t="str">
        <f>IF(B107="","",VLOOKUP(B107,ﾜｰｸｼｰﾄ2!$AK$7:$AL$780,2,FALSE))</f>
        <v/>
      </c>
    </row>
    <row r="108" spans="2:3" x14ac:dyDescent="0.55000000000000004">
      <c r="B108" s="18" t="str">
        <f>IF(MAX(B$3:B107)+1&gt;ﾜｰｸｼｰﾄ2!$AK$6,"",MAX(B$3:B107)+1)</f>
        <v/>
      </c>
      <c r="C108" s="47" t="str">
        <f>IF(B108="","",VLOOKUP(B108,ﾜｰｸｼｰﾄ2!$AK$7:$AL$780,2,FALSE))</f>
        <v/>
      </c>
    </row>
    <row r="109" spans="2:3" x14ac:dyDescent="0.55000000000000004">
      <c r="B109" s="18" t="str">
        <f>IF(MAX(B$3:B108)+1&gt;ﾜｰｸｼｰﾄ2!$AK$6,"",MAX(B$3:B108)+1)</f>
        <v/>
      </c>
      <c r="C109" s="47" t="str">
        <f>IF(B109="","",VLOOKUP(B109,ﾜｰｸｼｰﾄ2!$AK$7:$AL$780,2,FALSE))</f>
        <v/>
      </c>
    </row>
    <row r="110" spans="2:3" x14ac:dyDescent="0.55000000000000004">
      <c r="B110" s="18" t="str">
        <f>IF(MAX(B$3:B109)+1&gt;ﾜｰｸｼｰﾄ2!$AK$6,"",MAX(B$3:B109)+1)</f>
        <v/>
      </c>
      <c r="C110" s="47" t="str">
        <f>IF(B110="","",VLOOKUP(B110,ﾜｰｸｼｰﾄ2!$AK$7:$AL$780,2,FALSE))</f>
        <v/>
      </c>
    </row>
    <row r="111" spans="2:3" x14ac:dyDescent="0.55000000000000004">
      <c r="B111" s="18" t="str">
        <f>IF(MAX(B$3:B110)+1&gt;ﾜｰｸｼｰﾄ2!$AK$6,"",MAX(B$3:B110)+1)</f>
        <v/>
      </c>
      <c r="C111" s="47" t="str">
        <f>IF(B111="","",VLOOKUP(B111,ﾜｰｸｼｰﾄ2!$AK$7:$AL$780,2,FALSE))</f>
        <v/>
      </c>
    </row>
    <row r="112" spans="2:3" x14ac:dyDescent="0.55000000000000004">
      <c r="B112" s="18" t="str">
        <f>IF(MAX(B$3:B111)+1&gt;ﾜｰｸｼｰﾄ2!$AK$6,"",MAX(B$3:B111)+1)</f>
        <v/>
      </c>
      <c r="C112" s="47" t="str">
        <f>IF(B112="","",VLOOKUP(B112,ﾜｰｸｼｰﾄ2!$AK$7:$AL$780,2,FALSE))</f>
        <v/>
      </c>
    </row>
    <row r="113" spans="2:3" x14ac:dyDescent="0.55000000000000004">
      <c r="B113" s="18" t="str">
        <f>IF(MAX(B$3:B112)+1&gt;ﾜｰｸｼｰﾄ2!$AK$6,"",MAX(B$3:B112)+1)</f>
        <v/>
      </c>
      <c r="C113" s="47" t="str">
        <f>IF(B113="","",VLOOKUP(B113,ﾜｰｸｼｰﾄ2!$AK$7:$AL$780,2,FALSE))</f>
        <v/>
      </c>
    </row>
    <row r="114" spans="2:3" x14ac:dyDescent="0.55000000000000004">
      <c r="B114" s="18" t="str">
        <f>IF(MAX(B$3:B113)+1&gt;ﾜｰｸｼｰﾄ2!$AK$6,"",MAX(B$3:B113)+1)</f>
        <v/>
      </c>
      <c r="C114" s="47" t="str">
        <f>IF(B114="","",VLOOKUP(B114,ﾜｰｸｼｰﾄ2!$AK$7:$AL$780,2,FALSE))</f>
        <v/>
      </c>
    </row>
    <row r="115" spans="2:3" x14ac:dyDescent="0.55000000000000004">
      <c r="B115" s="18" t="str">
        <f>IF(MAX(B$3:B114)+1&gt;ﾜｰｸｼｰﾄ2!$AK$6,"",MAX(B$3:B114)+1)</f>
        <v/>
      </c>
      <c r="C115" s="47" t="str">
        <f>IF(B115="","",VLOOKUP(B115,ﾜｰｸｼｰﾄ2!$AK$7:$AL$780,2,FALSE))</f>
        <v/>
      </c>
    </row>
    <row r="116" spans="2:3" x14ac:dyDescent="0.55000000000000004">
      <c r="B116" s="18" t="str">
        <f>IF(MAX(B$3:B115)+1&gt;ﾜｰｸｼｰﾄ2!$AK$6,"",MAX(B$3:B115)+1)</f>
        <v/>
      </c>
      <c r="C116" s="47" t="str">
        <f>IF(B116="","",VLOOKUP(B116,ﾜｰｸｼｰﾄ2!$AK$7:$AL$780,2,FALSE))</f>
        <v/>
      </c>
    </row>
    <row r="117" spans="2:3" x14ac:dyDescent="0.55000000000000004">
      <c r="B117" s="18" t="str">
        <f>IF(MAX(B$3:B116)+1&gt;ﾜｰｸｼｰﾄ2!$AK$6,"",MAX(B$3:B116)+1)</f>
        <v/>
      </c>
      <c r="C117" s="47" t="str">
        <f>IF(B117="","",VLOOKUP(B117,ﾜｰｸｼｰﾄ2!$AK$7:$AL$780,2,FALSE))</f>
        <v/>
      </c>
    </row>
    <row r="118" spans="2:3" x14ac:dyDescent="0.55000000000000004">
      <c r="B118" s="18" t="str">
        <f>IF(MAX(B$3:B117)+1&gt;ﾜｰｸｼｰﾄ2!$AK$6,"",MAX(B$3:B117)+1)</f>
        <v/>
      </c>
      <c r="C118" s="47" t="str">
        <f>IF(B118="","",VLOOKUP(B118,ﾜｰｸｼｰﾄ2!$AK$7:$AL$780,2,FALSE))</f>
        <v/>
      </c>
    </row>
    <row r="119" spans="2:3" x14ac:dyDescent="0.55000000000000004">
      <c r="B119" s="18" t="str">
        <f>IF(MAX(B$3:B118)+1&gt;ﾜｰｸｼｰﾄ2!$AK$6,"",MAX(B$3:B118)+1)</f>
        <v/>
      </c>
      <c r="C119" s="47" t="str">
        <f>IF(B119="","",VLOOKUP(B119,ﾜｰｸｼｰﾄ2!$AK$7:$AL$780,2,FALSE))</f>
        <v/>
      </c>
    </row>
    <row r="120" spans="2:3" x14ac:dyDescent="0.55000000000000004">
      <c r="B120" s="18" t="str">
        <f>IF(MAX(B$3:B119)+1&gt;ﾜｰｸｼｰﾄ2!$AK$6,"",MAX(B$3:B119)+1)</f>
        <v/>
      </c>
      <c r="C120" s="47" t="str">
        <f>IF(B120="","",VLOOKUP(B120,ﾜｰｸｼｰﾄ2!$AK$7:$AL$780,2,FALSE))</f>
        <v/>
      </c>
    </row>
    <row r="121" spans="2:3" x14ac:dyDescent="0.55000000000000004">
      <c r="B121" s="18" t="str">
        <f>IF(MAX(B$3:B120)+1&gt;ﾜｰｸｼｰﾄ2!$AK$6,"",MAX(B$3:B120)+1)</f>
        <v/>
      </c>
      <c r="C121" s="47" t="str">
        <f>IF(B121="","",VLOOKUP(B121,ﾜｰｸｼｰﾄ2!$AK$7:$AL$780,2,FALSE))</f>
        <v/>
      </c>
    </row>
    <row r="122" spans="2:3" x14ac:dyDescent="0.55000000000000004">
      <c r="B122" s="18" t="str">
        <f>IF(MAX(B$3:B121)+1&gt;ﾜｰｸｼｰﾄ2!$AK$6,"",MAX(B$3:B121)+1)</f>
        <v/>
      </c>
      <c r="C122" s="47" t="str">
        <f>IF(B122="","",VLOOKUP(B122,ﾜｰｸｼｰﾄ2!$AK$7:$AL$780,2,FALSE))</f>
        <v/>
      </c>
    </row>
    <row r="123" spans="2:3" x14ac:dyDescent="0.55000000000000004">
      <c r="B123" s="18" t="str">
        <f>IF(MAX(B$3:B122)+1&gt;ﾜｰｸｼｰﾄ2!$AK$6,"",MAX(B$3:B122)+1)</f>
        <v/>
      </c>
      <c r="C123" s="47" t="str">
        <f>IF(B123="","",VLOOKUP(B123,ﾜｰｸｼｰﾄ2!$AK$7:$AL$780,2,FALSE))</f>
        <v/>
      </c>
    </row>
    <row r="124" spans="2:3" x14ac:dyDescent="0.55000000000000004">
      <c r="B124" s="18" t="str">
        <f>IF(MAX(B$3:B123)+1&gt;ﾜｰｸｼｰﾄ2!$AK$6,"",MAX(B$3:B123)+1)</f>
        <v/>
      </c>
      <c r="C124" s="47" t="str">
        <f>IF(B124="","",VLOOKUP(B124,ﾜｰｸｼｰﾄ2!$AK$7:$AL$780,2,FALSE))</f>
        <v/>
      </c>
    </row>
    <row r="125" spans="2:3" x14ac:dyDescent="0.55000000000000004">
      <c r="B125" s="18" t="str">
        <f>IF(MAX(B$3:B124)+1&gt;ﾜｰｸｼｰﾄ2!$AK$6,"",MAX(B$3:B124)+1)</f>
        <v/>
      </c>
      <c r="C125" s="47" t="str">
        <f>IF(B125="","",VLOOKUP(B125,ﾜｰｸｼｰﾄ2!$AK$7:$AL$780,2,FALSE))</f>
        <v/>
      </c>
    </row>
    <row r="126" spans="2:3" x14ac:dyDescent="0.55000000000000004">
      <c r="B126" s="18" t="str">
        <f>IF(MAX(B$3:B125)+1&gt;ﾜｰｸｼｰﾄ2!$AK$6,"",MAX(B$3:B125)+1)</f>
        <v/>
      </c>
      <c r="C126" s="47" t="str">
        <f>IF(B126="","",VLOOKUP(B126,ﾜｰｸｼｰﾄ2!$AK$7:$AL$780,2,FALSE))</f>
        <v/>
      </c>
    </row>
    <row r="127" spans="2:3" x14ac:dyDescent="0.55000000000000004">
      <c r="B127" s="18" t="str">
        <f>IF(MAX(B$3:B126)+1&gt;ﾜｰｸｼｰﾄ2!$AK$6,"",MAX(B$3:B126)+1)</f>
        <v/>
      </c>
      <c r="C127" s="47" t="str">
        <f>IF(B127="","",VLOOKUP(B127,ﾜｰｸｼｰﾄ2!$AK$7:$AL$780,2,FALSE))</f>
        <v/>
      </c>
    </row>
    <row r="128" spans="2:3" x14ac:dyDescent="0.55000000000000004">
      <c r="B128" s="18" t="str">
        <f>IF(MAX(B$3:B127)+1&gt;ﾜｰｸｼｰﾄ2!$AK$6,"",MAX(B$3:B127)+1)</f>
        <v/>
      </c>
      <c r="C128" s="47" t="str">
        <f>IF(B128="","",VLOOKUP(B128,ﾜｰｸｼｰﾄ2!$AK$7:$AL$780,2,FALSE))</f>
        <v/>
      </c>
    </row>
    <row r="129" spans="2:3" x14ac:dyDescent="0.55000000000000004">
      <c r="B129" s="18" t="str">
        <f>IF(MAX(B$3:B128)+1&gt;ﾜｰｸｼｰﾄ2!$AK$6,"",MAX(B$3:B128)+1)</f>
        <v/>
      </c>
      <c r="C129" s="47" t="str">
        <f>IF(B129="","",VLOOKUP(B129,ﾜｰｸｼｰﾄ2!$AK$7:$AL$780,2,FALSE))</f>
        <v/>
      </c>
    </row>
    <row r="130" spans="2:3" x14ac:dyDescent="0.55000000000000004">
      <c r="B130" s="18" t="str">
        <f>IF(MAX(B$3:B129)+1&gt;ﾜｰｸｼｰﾄ2!$AK$6,"",MAX(B$3:B129)+1)</f>
        <v/>
      </c>
      <c r="C130" s="47" t="str">
        <f>IF(B130="","",VLOOKUP(B130,ﾜｰｸｼｰﾄ2!$AK$7:$AL$780,2,FALSE))</f>
        <v/>
      </c>
    </row>
    <row r="131" spans="2:3" x14ac:dyDescent="0.55000000000000004">
      <c r="B131" s="18" t="str">
        <f>IF(MAX(B$3:B130)+1&gt;ﾜｰｸｼｰﾄ2!$AK$6,"",MAX(B$3:B130)+1)</f>
        <v/>
      </c>
      <c r="C131" s="47" t="str">
        <f>IF(B131="","",VLOOKUP(B131,ﾜｰｸｼｰﾄ2!$AK$7:$AL$780,2,FALSE))</f>
        <v/>
      </c>
    </row>
    <row r="132" spans="2:3" x14ac:dyDescent="0.55000000000000004">
      <c r="B132" s="18" t="str">
        <f>IF(MAX(B$3:B131)+1&gt;ﾜｰｸｼｰﾄ2!$AK$6,"",MAX(B$3:B131)+1)</f>
        <v/>
      </c>
      <c r="C132" s="47" t="str">
        <f>IF(B132="","",VLOOKUP(B132,ﾜｰｸｼｰﾄ2!$AK$7:$AL$780,2,FALSE))</f>
        <v/>
      </c>
    </row>
    <row r="133" spans="2:3" x14ac:dyDescent="0.55000000000000004">
      <c r="B133" s="18" t="str">
        <f>IF(MAX(B$3:B132)+1&gt;ﾜｰｸｼｰﾄ2!$AK$6,"",MAX(B$3:B132)+1)</f>
        <v/>
      </c>
      <c r="C133" s="47" t="str">
        <f>IF(B133="","",VLOOKUP(B133,ﾜｰｸｼｰﾄ2!$AK$7:$AL$780,2,FALSE))</f>
        <v/>
      </c>
    </row>
    <row r="134" spans="2:3" x14ac:dyDescent="0.55000000000000004">
      <c r="B134" s="18" t="str">
        <f>IF(MAX(B$3:B133)+1&gt;ﾜｰｸｼｰﾄ2!$AK$6,"",MAX(B$3:B133)+1)</f>
        <v/>
      </c>
      <c r="C134" s="47" t="str">
        <f>IF(B134="","",VLOOKUP(B134,ﾜｰｸｼｰﾄ2!$AK$7:$AL$780,2,FALSE))</f>
        <v/>
      </c>
    </row>
    <row r="135" spans="2:3" x14ac:dyDescent="0.55000000000000004">
      <c r="B135" s="18" t="str">
        <f>IF(MAX(B$3:B134)+1&gt;ﾜｰｸｼｰﾄ2!$AK$6,"",MAX(B$3:B134)+1)</f>
        <v/>
      </c>
      <c r="C135" s="47" t="str">
        <f>IF(B135="","",VLOOKUP(B135,ﾜｰｸｼｰﾄ2!$AK$7:$AL$780,2,FALSE))</f>
        <v/>
      </c>
    </row>
    <row r="136" spans="2:3" x14ac:dyDescent="0.55000000000000004">
      <c r="B136" s="18" t="str">
        <f>IF(MAX(B$3:B135)+1&gt;ﾜｰｸｼｰﾄ2!$AK$6,"",MAX(B$3:B135)+1)</f>
        <v/>
      </c>
      <c r="C136" s="47" t="str">
        <f>IF(B136="","",VLOOKUP(B136,ﾜｰｸｼｰﾄ2!$AK$7:$AL$780,2,FALSE))</f>
        <v/>
      </c>
    </row>
    <row r="137" spans="2:3" x14ac:dyDescent="0.55000000000000004">
      <c r="B137" s="18" t="str">
        <f>IF(MAX(B$3:B136)+1&gt;ﾜｰｸｼｰﾄ2!$AK$6,"",MAX(B$3:B136)+1)</f>
        <v/>
      </c>
      <c r="C137" s="47" t="str">
        <f>IF(B137="","",VLOOKUP(B137,ﾜｰｸｼｰﾄ2!$AK$7:$AL$780,2,FALSE))</f>
        <v/>
      </c>
    </row>
    <row r="138" spans="2:3" x14ac:dyDescent="0.55000000000000004">
      <c r="B138" s="18" t="str">
        <f>IF(MAX(B$3:B137)+1&gt;ﾜｰｸｼｰﾄ2!$AK$6,"",MAX(B$3:B137)+1)</f>
        <v/>
      </c>
      <c r="C138" s="47" t="str">
        <f>IF(B138="","",VLOOKUP(B138,ﾜｰｸｼｰﾄ2!$AK$7:$AL$780,2,FALSE))</f>
        <v/>
      </c>
    </row>
    <row r="139" spans="2:3" x14ac:dyDescent="0.55000000000000004">
      <c r="B139" s="18" t="str">
        <f>IF(MAX(B$3:B138)+1&gt;ﾜｰｸｼｰﾄ2!$AK$6,"",MAX(B$3:B138)+1)</f>
        <v/>
      </c>
      <c r="C139" s="47" t="str">
        <f>IF(B139="","",VLOOKUP(B139,ﾜｰｸｼｰﾄ2!$AK$7:$AL$780,2,FALSE))</f>
        <v/>
      </c>
    </row>
    <row r="140" spans="2:3" x14ac:dyDescent="0.55000000000000004">
      <c r="B140" s="18" t="str">
        <f>IF(MAX(B$3:B139)+1&gt;ﾜｰｸｼｰﾄ2!$AK$6,"",MAX(B$3:B139)+1)</f>
        <v/>
      </c>
      <c r="C140" s="47" t="str">
        <f>IF(B140="","",VLOOKUP(B140,ﾜｰｸｼｰﾄ2!$AK$7:$AL$780,2,FALSE))</f>
        <v/>
      </c>
    </row>
    <row r="141" spans="2:3" x14ac:dyDescent="0.55000000000000004">
      <c r="B141" s="18" t="str">
        <f>IF(MAX(B$3:B140)+1&gt;ﾜｰｸｼｰﾄ2!$AK$6,"",MAX(B$3:B140)+1)</f>
        <v/>
      </c>
      <c r="C141" s="47" t="str">
        <f>IF(B141="","",VLOOKUP(B141,ﾜｰｸｼｰﾄ2!$AK$7:$AL$780,2,FALSE))</f>
        <v/>
      </c>
    </row>
    <row r="142" spans="2:3" x14ac:dyDescent="0.55000000000000004">
      <c r="B142" s="18" t="str">
        <f>IF(MAX(B$3:B141)+1&gt;ﾜｰｸｼｰﾄ2!$AK$6,"",MAX(B$3:B141)+1)</f>
        <v/>
      </c>
      <c r="C142" s="47" t="str">
        <f>IF(B142="","",VLOOKUP(B142,ﾜｰｸｼｰﾄ2!$AK$7:$AL$780,2,FALSE))</f>
        <v/>
      </c>
    </row>
    <row r="143" spans="2:3" x14ac:dyDescent="0.55000000000000004">
      <c r="B143" s="18" t="str">
        <f>IF(MAX(B$3:B142)+1&gt;ﾜｰｸｼｰﾄ2!$AK$6,"",MAX(B$3:B142)+1)</f>
        <v/>
      </c>
      <c r="C143" s="47" t="str">
        <f>IF(B143="","",VLOOKUP(B143,ﾜｰｸｼｰﾄ2!$AK$7:$AL$780,2,FALSE))</f>
        <v/>
      </c>
    </row>
    <row r="144" spans="2:3" x14ac:dyDescent="0.55000000000000004">
      <c r="B144" s="18" t="str">
        <f>IF(MAX(B$3:B143)+1&gt;ﾜｰｸｼｰﾄ2!$AK$6,"",MAX(B$3:B143)+1)</f>
        <v/>
      </c>
      <c r="C144" s="47" t="str">
        <f>IF(B144="","",VLOOKUP(B144,ﾜｰｸｼｰﾄ2!$AK$7:$AL$780,2,FALSE))</f>
        <v/>
      </c>
    </row>
    <row r="145" spans="2:3" x14ac:dyDescent="0.55000000000000004">
      <c r="B145" s="18" t="str">
        <f>IF(MAX(B$3:B144)+1&gt;ﾜｰｸｼｰﾄ2!$AK$6,"",MAX(B$3:B144)+1)</f>
        <v/>
      </c>
      <c r="C145" s="47" t="str">
        <f>IF(B145="","",VLOOKUP(B145,ﾜｰｸｼｰﾄ2!$AK$7:$AL$780,2,FALSE))</f>
        <v/>
      </c>
    </row>
    <row r="146" spans="2:3" x14ac:dyDescent="0.55000000000000004">
      <c r="B146" s="18" t="str">
        <f>IF(MAX(B$3:B145)+1&gt;ﾜｰｸｼｰﾄ2!$AK$6,"",MAX(B$3:B145)+1)</f>
        <v/>
      </c>
      <c r="C146" s="47" t="str">
        <f>IF(B146="","",VLOOKUP(B146,ﾜｰｸｼｰﾄ2!$AK$7:$AL$780,2,FALSE))</f>
        <v/>
      </c>
    </row>
    <row r="147" spans="2:3" x14ac:dyDescent="0.55000000000000004">
      <c r="B147" s="18" t="str">
        <f>IF(MAX(B$3:B146)+1&gt;ﾜｰｸｼｰﾄ2!$AK$6,"",MAX(B$3:B146)+1)</f>
        <v/>
      </c>
      <c r="C147" s="47" t="str">
        <f>IF(B147="","",VLOOKUP(B147,ﾜｰｸｼｰﾄ2!$AK$7:$AL$780,2,FALSE))</f>
        <v/>
      </c>
    </row>
    <row r="148" spans="2:3" x14ac:dyDescent="0.55000000000000004">
      <c r="B148" s="18" t="str">
        <f>IF(MAX(B$3:B147)+1&gt;ﾜｰｸｼｰﾄ2!$AK$6,"",MAX(B$3:B147)+1)</f>
        <v/>
      </c>
      <c r="C148" s="47" t="str">
        <f>IF(B148="","",VLOOKUP(B148,ﾜｰｸｼｰﾄ2!$AK$7:$AL$780,2,FALSE))</f>
        <v/>
      </c>
    </row>
    <row r="149" spans="2:3" x14ac:dyDescent="0.55000000000000004">
      <c r="B149" s="18" t="str">
        <f>IF(MAX(B$3:B148)+1&gt;ﾜｰｸｼｰﾄ2!$AK$6,"",MAX(B$3:B148)+1)</f>
        <v/>
      </c>
      <c r="C149" s="47" t="str">
        <f>IF(B149="","",VLOOKUP(B149,ﾜｰｸｼｰﾄ2!$AK$7:$AL$780,2,FALSE))</f>
        <v/>
      </c>
    </row>
    <row r="150" spans="2:3" x14ac:dyDescent="0.55000000000000004">
      <c r="B150" s="18" t="str">
        <f>IF(MAX(B$3:B149)+1&gt;ﾜｰｸｼｰﾄ2!$AK$6,"",MAX(B$3:B149)+1)</f>
        <v/>
      </c>
      <c r="C150" s="47" t="str">
        <f>IF(B150="","",VLOOKUP(B150,ﾜｰｸｼｰﾄ2!$AK$7:$AL$780,2,FALSE))</f>
        <v/>
      </c>
    </row>
    <row r="151" spans="2:3" x14ac:dyDescent="0.55000000000000004">
      <c r="B151" s="18" t="str">
        <f>IF(MAX(B$3:B150)+1&gt;ﾜｰｸｼｰﾄ2!$AK$6,"",MAX(B$3:B150)+1)</f>
        <v/>
      </c>
      <c r="C151" s="47" t="str">
        <f>IF(B151="","",VLOOKUP(B151,ﾜｰｸｼｰﾄ2!$AK$7:$AL$780,2,FALSE))</f>
        <v/>
      </c>
    </row>
    <row r="152" spans="2:3" x14ac:dyDescent="0.55000000000000004">
      <c r="B152" s="18" t="str">
        <f>IF(MAX(B$3:B151)+1&gt;ﾜｰｸｼｰﾄ2!$AK$6,"",MAX(B$3:B151)+1)</f>
        <v/>
      </c>
      <c r="C152" s="47" t="str">
        <f>IF(B152="","",VLOOKUP(B152,ﾜｰｸｼｰﾄ2!$AK$7:$AL$780,2,FALSE))</f>
        <v/>
      </c>
    </row>
    <row r="153" spans="2:3" x14ac:dyDescent="0.55000000000000004">
      <c r="B153" s="18" t="str">
        <f>IF(MAX(B$3:B152)+1&gt;ﾜｰｸｼｰﾄ2!$AK$6,"",MAX(B$3:B152)+1)</f>
        <v/>
      </c>
      <c r="C153" s="47" t="str">
        <f>IF(B153="","",VLOOKUP(B153,ﾜｰｸｼｰﾄ2!$AK$7:$AL$780,2,FALSE))</f>
        <v/>
      </c>
    </row>
    <row r="154" spans="2:3" x14ac:dyDescent="0.55000000000000004">
      <c r="B154" s="18" t="str">
        <f>IF(MAX(B$3:B153)+1&gt;ﾜｰｸｼｰﾄ2!$AK$6,"",MAX(B$3:B153)+1)</f>
        <v/>
      </c>
      <c r="C154" s="47" t="str">
        <f>IF(B154="","",VLOOKUP(B154,ﾜｰｸｼｰﾄ2!$AK$7:$AL$780,2,FALSE))</f>
        <v/>
      </c>
    </row>
    <row r="155" spans="2:3" x14ac:dyDescent="0.55000000000000004">
      <c r="B155" s="18" t="str">
        <f>IF(MAX(B$3:B154)+1&gt;ﾜｰｸｼｰﾄ2!$AK$6,"",MAX(B$3:B154)+1)</f>
        <v/>
      </c>
      <c r="C155" s="47" t="str">
        <f>IF(B155="","",VLOOKUP(B155,ﾜｰｸｼｰﾄ2!$AK$7:$AL$780,2,FALSE))</f>
        <v/>
      </c>
    </row>
    <row r="156" spans="2:3" x14ac:dyDescent="0.55000000000000004">
      <c r="B156" s="18" t="str">
        <f>IF(MAX(B$3:B155)+1&gt;ﾜｰｸｼｰﾄ2!$AK$6,"",MAX(B$3:B155)+1)</f>
        <v/>
      </c>
      <c r="C156" s="47" t="str">
        <f>IF(B156="","",VLOOKUP(B156,ﾜｰｸｼｰﾄ2!$AK$7:$AL$780,2,FALSE))</f>
        <v/>
      </c>
    </row>
    <row r="157" spans="2:3" x14ac:dyDescent="0.55000000000000004">
      <c r="B157" s="18" t="str">
        <f>IF(MAX(B$3:B156)+1&gt;ﾜｰｸｼｰﾄ2!$AK$6,"",MAX(B$3:B156)+1)</f>
        <v/>
      </c>
      <c r="C157" s="47" t="str">
        <f>IF(B157="","",VLOOKUP(B157,ﾜｰｸｼｰﾄ2!$AK$7:$AL$780,2,FALSE))</f>
        <v/>
      </c>
    </row>
    <row r="158" spans="2:3" x14ac:dyDescent="0.55000000000000004">
      <c r="B158" s="18" t="str">
        <f>IF(MAX(B$3:B157)+1&gt;ﾜｰｸｼｰﾄ2!$AK$6,"",MAX(B$3:B157)+1)</f>
        <v/>
      </c>
      <c r="C158" s="47" t="str">
        <f>IF(B158="","",VLOOKUP(B158,ﾜｰｸｼｰﾄ2!$AK$7:$AL$780,2,FALSE))</f>
        <v/>
      </c>
    </row>
    <row r="159" spans="2:3" x14ac:dyDescent="0.55000000000000004">
      <c r="B159" s="18" t="str">
        <f>IF(MAX(B$3:B158)+1&gt;ﾜｰｸｼｰﾄ2!$AK$6,"",MAX(B$3:B158)+1)</f>
        <v/>
      </c>
      <c r="C159" s="47" t="str">
        <f>IF(B159="","",VLOOKUP(B159,ﾜｰｸｼｰﾄ2!$AK$7:$AL$780,2,FALSE))</f>
        <v/>
      </c>
    </row>
    <row r="160" spans="2:3" x14ac:dyDescent="0.55000000000000004">
      <c r="B160" s="18" t="str">
        <f>IF(MAX(B$3:B159)+1&gt;ﾜｰｸｼｰﾄ2!$AK$6,"",MAX(B$3:B159)+1)</f>
        <v/>
      </c>
      <c r="C160" s="47" t="str">
        <f>IF(B160="","",VLOOKUP(B160,ﾜｰｸｼｰﾄ2!$AK$7:$AL$780,2,FALSE))</f>
        <v/>
      </c>
    </row>
    <row r="161" spans="2:3" x14ac:dyDescent="0.55000000000000004">
      <c r="B161" s="18" t="str">
        <f>IF(MAX(B$3:B160)+1&gt;ﾜｰｸｼｰﾄ2!$AK$6,"",MAX(B$3:B160)+1)</f>
        <v/>
      </c>
      <c r="C161" s="47" t="str">
        <f>IF(B161="","",VLOOKUP(B161,ﾜｰｸｼｰﾄ2!$AK$7:$AL$780,2,FALSE))</f>
        <v/>
      </c>
    </row>
    <row r="162" spans="2:3" x14ac:dyDescent="0.55000000000000004">
      <c r="B162" s="18" t="str">
        <f>IF(MAX(B$3:B161)+1&gt;ﾜｰｸｼｰﾄ2!$AK$6,"",MAX(B$3:B161)+1)</f>
        <v/>
      </c>
      <c r="C162" s="47" t="str">
        <f>IF(B162="","",VLOOKUP(B162,ﾜｰｸｼｰﾄ2!$AK$7:$AL$780,2,FALSE))</f>
        <v/>
      </c>
    </row>
    <row r="163" spans="2:3" x14ac:dyDescent="0.55000000000000004">
      <c r="B163" s="18" t="str">
        <f>IF(MAX(B$3:B162)+1&gt;ﾜｰｸｼｰﾄ2!$AK$6,"",MAX(B$3:B162)+1)</f>
        <v/>
      </c>
      <c r="C163" s="47" t="str">
        <f>IF(B163="","",VLOOKUP(B163,ﾜｰｸｼｰﾄ2!$AK$7:$AL$780,2,FALSE))</f>
        <v/>
      </c>
    </row>
    <row r="164" spans="2:3" x14ac:dyDescent="0.55000000000000004">
      <c r="B164" s="18" t="str">
        <f>IF(MAX(B$3:B163)+1&gt;ﾜｰｸｼｰﾄ2!$AK$6,"",MAX(B$3:B163)+1)</f>
        <v/>
      </c>
      <c r="C164" s="47" t="str">
        <f>IF(B164="","",VLOOKUP(B164,ﾜｰｸｼｰﾄ2!$AK$7:$AL$780,2,FALSE))</f>
        <v/>
      </c>
    </row>
    <row r="165" spans="2:3" x14ac:dyDescent="0.55000000000000004">
      <c r="B165" s="18" t="str">
        <f>IF(MAX(B$3:B164)+1&gt;ﾜｰｸｼｰﾄ2!$AK$6,"",MAX(B$3:B164)+1)</f>
        <v/>
      </c>
      <c r="C165" s="47" t="str">
        <f>IF(B165="","",VLOOKUP(B165,ﾜｰｸｼｰﾄ2!$AK$7:$AL$780,2,FALSE))</f>
        <v/>
      </c>
    </row>
    <row r="166" spans="2:3" x14ac:dyDescent="0.55000000000000004">
      <c r="B166" s="18" t="str">
        <f>IF(MAX(B$3:B165)+1&gt;ﾜｰｸｼｰﾄ2!$AK$6,"",MAX(B$3:B165)+1)</f>
        <v/>
      </c>
      <c r="C166" s="47" t="str">
        <f>IF(B166="","",VLOOKUP(B166,ﾜｰｸｼｰﾄ2!$AK$7:$AL$780,2,FALSE))</f>
        <v/>
      </c>
    </row>
    <row r="167" spans="2:3" x14ac:dyDescent="0.55000000000000004">
      <c r="B167" s="18" t="str">
        <f>IF(MAX(B$3:B166)+1&gt;ﾜｰｸｼｰﾄ2!$AK$6,"",MAX(B$3:B166)+1)</f>
        <v/>
      </c>
      <c r="C167" s="47" t="str">
        <f>IF(B167="","",VLOOKUP(B167,ﾜｰｸｼｰﾄ2!$AK$7:$AL$780,2,FALSE))</f>
        <v/>
      </c>
    </row>
    <row r="168" spans="2:3" x14ac:dyDescent="0.55000000000000004">
      <c r="B168" s="18" t="str">
        <f>IF(MAX(B$3:B167)+1&gt;ﾜｰｸｼｰﾄ2!$AK$6,"",MAX(B$3:B167)+1)</f>
        <v/>
      </c>
      <c r="C168" s="47" t="str">
        <f>IF(B168="","",VLOOKUP(B168,ﾜｰｸｼｰﾄ2!$AK$7:$AL$780,2,FALSE))</f>
        <v/>
      </c>
    </row>
    <row r="169" spans="2:3" x14ac:dyDescent="0.55000000000000004">
      <c r="B169" s="18" t="str">
        <f>IF(MAX(B$3:B168)+1&gt;ﾜｰｸｼｰﾄ2!$AK$6,"",MAX(B$3:B168)+1)</f>
        <v/>
      </c>
      <c r="C169" s="47" t="str">
        <f>IF(B169="","",VLOOKUP(B169,ﾜｰｸｼｰﾄ2!$AK$7:$AL$780,2,FALSE))</f>
        <v/>
      </c>
    </row>
    <row r="170" spans="2:3" x14ac:dyDescent="0.55000000000000004">
      <c r="B170" s="18" t="str">
        <f>IF(MAX(B$3:B169)+1&gt;ﾜｰｸｼｰﾄ2!$AK$6,"",MAX(B$3:B169)+1)</f>
        <v/>
      </c>
      <c r="C170" s="47" t="str">
        <f>IF(B170="","",VLOOKUP(B170,ﾜｰｸｼｰﾄ2!$AK$7:$AL$780,2,FALSE))</f>
        <v/>
      </c>
    </row>
    <row r="171" spans="2:3" x14ac:dyDescent="0.55000000000000004">
      <c r="B171" s="18" t="str">
        <f>IF(MAX(B$3:B170)+1&gt;ﾜｰｸｼｰﾄ2!$AK$6,"",MAX(B$3:B170)+1)</f>
        <v/>
      </c>
      <c r="C171" s="47" t="str">
        <f>IF(B171="","",VLOOKUP(B171,ﾜｰｸｼｰﾄ2!$AK$7:$AL$780,2,FALSE))</f>
        <v/>
      </c>
    </row>
    <row r="172" spans="2:3" x14ac:dyDescent="0.55000000000000004">
      <c r="B172" s="18" t="str">
        <f>IF(MAX(B$3:B171)+1&gt;ﾜｰｸｼｰﾄ2!$AK$6,"",MAX(B$3:B171)+1)</f>
        <v/>
      </c>
      <c r="C172" s="47" t="str">
        <f>IF(B172="","",VLOOKUP(B172,ﾜｰｸｼｰﾄ2!$AK$7:$AL$780,2,FALSE))</f>
        <v/>
      </c>
    </row>
    <row r="173" spans="2:3" x14ac:dyDescent="0.55000000000000004">
      <c r="B173" s="18" t="str">
        <f>IF(MAX(B$3:B172)+1&gt;ﾜｰｸｼｰﾄ2!$AK$6,"",MAX(B$3:B172)+1)</f>
        <v/>
      </c>
      <c r="C173" s="47" t="str">
        <f>IF(B173="","",VLOOKUP(B173,ﾜｰｸｼｰﾄ2!$AK$7:$AL$780,2,FALSE))</f>
        <v/>
      </c>
    </row>
    <row r="174" spans="2:3" x14ac:dyDescent="0.55000000000000004">
      <c r="B174" s="18" t="str">
        <f>IF(MAX(B$3:B173)+1&gt;ﾜｰｸｼｰﾄ2!$AK$6,"",MAX(B$3:B173)+1)</f>
        <v/>
      </c>
      <c r="C174" s="47" t="str">
        <f>IF(B174="","",VLOOKUP(B174,ﾜｰｸｼｰﾄ2!$AK$7:$AL$780,2,FALSE))</f>
        <v/>
      </c>
    </row>
    <row r="175" spans="2:3" x14ac:dyDescent="0.55000000000000004">
      <c r="B175" s="18" t="str">
        <f>IF(MAX(B$3:B174)+1&gt;ﾜｰｸｼｰﾄ2!$AK$6,"",MAX(B$3:B174)+1)</f>
        <v/>
      </c>
      <c r="C175" s="47" t="str">
        <f>IF(B175="","",VLOOKUP(B175,ﾜｰｸｼｰﾄ2!$AK$7:$AL$780,2,FALSE))</f>
        <v/>
      </c>
    </row>
    <row r="176" spans="2:3" x14ac:dyDescent="0.55000000000000004">
      <c r="B176" s="18" t="str">
        <f>IF(MAX(B$3:B175)+1&gt;ﾜｰｸｼｰﾄ2!$AK$6,"",MAX(B$3:B175)+1)</f>
        <v/>
      </c>
      <c r="C176" s="47" t="str">
        <f>IF(B176="","",VLOOKUP(B176,ﾜｰｸｼｰﾄ2!$AK$7:$AL$780,2,FALSE))</f>
        <v/>
      </c>
    </row>
    <row r="177" spans="2:3" x14ac:dyDescent="0.55000000000000004">
      <c r="B177" s="18" t="str">
        <f>IF(MAX(B$3:B176)+1&gt;ﾜｰｸｼｰﾄ2!$AK$6,"",MAX(B$3:B176)+1)</f>
        <v/>
      </c>
      <c r="C177" s="47" t="str">
        <f>IF(B177="","",VLOOKUP(B177,ﾜｰｸｼｰﾄ2!$AK$7:$AL$780,2,FALSE))</f>
        <v/>
      </c>
    </row>
    <row r="178" spans="2:3" x14ac:dyDescent="0.55000000000000004">
      <c r="B178" s="18" t="str">
        <f>IF(MAX(B$3:B177)+1&gt;ﾜｰｸｼｰﾄ2!$AK$6,"",MAX(B$3:B177)+1)</f>
        <v/>
      </c>
      <c r="C178" s="47" t="str">
        <f>IF(B178="","",VLOOKUP(B178,ﾜｰｸｼｰﾄ2!$AK$7:$AL$780,2,FALSE))</f>
        <v/>
      </c>
    </row>
    <row r="179" spans="2:3" x14ac:dyDescent="0.55000000000000004">
      <c r="B179" s="18" t="str">
        <f>IF(MAX(B$3:B178)+1&gt;ﾜｰｸｼｰﾄ2!$AK$6,"",MAX(B$3:B178)+1)</f>
        <v/>
      </c>
      <c r="C179" s="47" t="str">
        <f>IF(B179="","",VLOOKUP(B179,ﾜｰｸｼｰﾄ2!$AK$7:$AL$780,2,FALSE))</f>
        <v/>
      </c>
    </row>
    <row r="180" spans="2:3" x14ac:dyDescent="0.55000000000000004">
      <c r="B180" s="18" t="str">
        <f>IF(MAX(B$3:B179)+1&gt;ﾜｰｸｼｰﾄ2!$AK$6,"",MAX(B$3:B179)+1)</f>
        <v/>
      </c>
      <c r="C180" s="47" t="str">
        <f>IF(B180="","",VLOOKUP(B180,ﾜｰｸｼｰﾄ2!$AK$7:$AL$780,2,FALSE))</f>
        <v/>
      </c>
    </row>
    <row r="181" spans="2:3" x14ac:dyDescent="0.55000000000000004">
      <c r="B181" s="18" t="str">
        <f>IF(MAX(B$3:B180)+1&gt;ﾜｰｸｼｰﾄ2!$AK$6,"",MAX(B$3:B180)+1)</f>
        <v/>
      </c>
      <c r="C181" s="47" t="str">
        <f>IF(B181="","",VLOOKUP(B181,ﾜｰｸｼｰﾄ2!$AK$7:$AL$780,2,FALSE))</f>
        <v/>
      </c>
    </row>
    <row r="182" spans="2:3" x14ac:dyDescent="0.55000000000000004">
      <c r="B182" s="18" t="str">
        <f>IF(MAX(B$3:B181)+1&gt;ﾜｰｸｼｰﾄ2!$AK$6,"",MAX(B$3:B181)+1)</f>
        <v/>
      </c>
      <c r="C182" s="47" t="str">
        <f>IF(B182="","",VLOOKUP(B182,ﾜｰｸｼｰﾄ2!$AK$7:$AL$780,2,FALSE))</f>
        <v/>
      </c>
    </row>
    <row r="183" spans="2:3" x14ac:dyDescent="0.55000000000000004">
      <c r="B183" s="18" t="str">
        <f>IF(MAX(B$3:B182)+1&gt;ﾜｰｸｼｰﾄ2!$AK$6,"",MAX(B$3:B182)+1)</f>
        <v/>
      </c>
      <c r="C183" s="47" t="str">
        <f>IF(B183="","",VLOOKUP(B183,ﾜｰｸｼｰﾄ2!$AK$7:$AL$780,2,FALSE))</f>
        <v/>
      </c>
    </row>
    <row r="184" spans="2:3" x14ac:dyDescent="0.55000000000000004">
      <c r="B184" s="18" t="str">
        <f>IF(MAX(B$3:B183)+1&gt;ﾜｰｸｼｰﾄ2!$AK$6,"",MAX(B$3:B183)+1)</f>
        <v/>
      </c>
      <c r="C184" s="47" t="str">
        <f>IF(B184="","",VLOOKUP(B184,ﾜｰｸｼｰﾄ2!$AK$7:$AL$780,2,FALSE))</f>
        <v/>
      </c>
    </row>
    <row r="185" spans="2:3" x14ac:dyDescent="0.55000000000000004">
      <c r="B185" s="18" t="str">
        <f>IF(MAX(B$3:B184)+1&gt;ﾜｰｸｼｰﾄ2!$AK$6,"",MAX(B$3:B184)+1)</f>
        <v/>
      </c>
      <c r="C185" s="47" t="str">
        <f>IF(B185="","",VLOOKUP(B185,ﾜｰｸｼｰﾄ2!$AK$7:$AL$780,2,FALSE))</f>
        <v/>
      </c>
    </row>
    <row r="186" spans="2:3" x14ac:dyDescent="0.55000000000000004">
      <c r="B186" s="18" t="str">
        <f>IF(MAX(B$3:B185)+1&gt;ﾜｰｸｼｰﾄ2!$AK$6,"",MAX(B$3:B185)+1)</f>
        <v/>
      </c>
      <c r="C186" s="47" t="str">
        <f>IF(B186="","",VLOOKUP(B186,ﾜｰｸｼｰﾄ2!$AK$7:$AL$780,2,FALSE))</f>
        <v/>
      </c>
    </row>
    <row r="187" spans="2:3" x14ac:dyDescent="0.55000000000000004">
      <c r="B187" s="18" t="str">
        <f>IF(MAX(B$3:B186)+1&gt;ﾜｰｸｼｰﾄ2!$AK$6,"",MAX(B$3:B186)+1)</f>
        <v/>
      </c>
      <c r="C187" s="47" t="str">
        <f>IF(B187="","",VLOOKUP(B187,ﾜｰｸｼｰﾄ2!$AK$7:$AL$780,2,FALSE))</f>
        <v/>
      </c>
    </row>
    <row r="188" spans="2:3" x14ac:dyDescent="0.55000000000000004">
      <c r="B188" s="18" t="str">
        <f>IF(MAX(B$3:B187)+1&gt;ﾜｰｸｼｰﾄ2!$AK$6,"",MAX(B$3:B187)+1)</f>
        <v/>
      </c>
      <c r="C188" s="47" t="str">
        <f>IF(B188="","",VLOOKUP(B188,ﾜｰｸｼｰﾄ2!$AK$7:$AL$780,2,FALSE))</f>
        <v/>
      </c>
    </row>
    <row r="189" spans="2:3" x14ac:dyDescent="0.55000000000000004">
      <c r="B189" s="18" t="str">
        <f>IF(MAX(B$3:B188)+1&gt;ﾜｰｸｼｰﾄ2!$AK$6,"",MAX(B$3:B188)+1)</f>
        <v/>
      </c>
      <c r="C189" s="47" t="str">
        <f>IF(B189="","",VLOOKUP(B189,ﾜｰｸｼｰﾄ2!$AK$7:$AL$780,2,FALSE))</f>
        <v/>
      </c>
    </row>
    <row r="190" spans="2:3" x14ac:dyDescent="0.55000000000000004">
      <c r="B190" s="18" t="str">
        <f>IF(MAX(B$3:B189)+1&gt;ﾜｰｸｼｰﾄ2!$AK$6,"",MAX(B$3:B189)+1)</f>
        <v/>
      </c>
      <c r="C190" s="47" t="str">
        <f>IF(B190="","",VLOOKUP(B190,ﾜｰｸｼｰﾄ2!$AK$7:$AL$780,2,FALSE))</f>
        <v/>
      </c>
    </row>
    <row r="191" spans="2:3" x14ac:dyDescent="0.55000000000000004">
      <c r="B191" s="18" t="str">
        <f>IF(MAX(B$3:B190)+1&gt;ﾜｰｸｼｰﾄ2!$AK$6,"",MAX(B$3:B190)+1)</f>
        <v/>
      </c>
      <c r="C191" s="47" t="str">
        <f>IF(B191="","",VLOOKUP(B191,ﾜｰｸｼｰﾄ2!$AK$7:$AL$780,2,FALSE))</f>
        <v/>
      </c>
    </row>
    <row r="192" spans="2:3" x14ac:dyDescent="0.55000000000000004">
      <c r="B192" s="18" t="str">
        <f>IF(MAX(B$3:B191)+1&gt;ﾜｰｸｼｰﾄ2!$AK$6,"",MAX(B$3:B191)+1)</f>
        <v/>
      </c>
      <c r="C192" s="47" t="str">
        <f>IF(B192="","",VLOOKUP(B192,ﾜｰｸｼｰﾄ2!$AK$7:$AL$780,2,FALSE))</f>
        <v/>
      </c>
    </row>
    <row r="193" spans="2:3" x14ac:dyDescent="0.55000000000000004">
      <c r="B193" s="18" t="str">
        <f>IF(MAX(B$3:B192)+1&gt;ﾜｰｸｼｰﾄ2!$AK$6,"",MAX(B$3:B192)+1)</f>
        <v/>
      </c>
      <c r="C193" s="47" t="str">
        <f>IF(B193="","",VLOOKUP(B193,ﾜｰｸｼｰﾄ2!$AK$7:$AL$780,2,FALSE))</f>
        <v/>
      </c>
    </row>
    <row r="194" spans="2:3" x14ac:dyDescent="0.55000000000000004">
      <c r="B194" s="18" t="str">
        <f>IF(MAX(B$3:B193)+1&gt;ﾜｰｸｼｰﾄ2!$AK$6,"",MAX(B$3:B193)+1)</f>
        <v/>
      </c>
      <c r="C194" s="47" t="str">
        <f>IF(B194="","",VLOOKUP(B194,ﾜｰｸｼｰﾄ2!$AK$7:$AL$780,2,FALSE))</f>
        <v/>
      </c>
    </row>
    <row r="195" spans="2:3" x14ac:dyDescent="0.55000000000000004">
      <c r="B195" s="18" t="str">
        <f>IF(MAX(B$3:B194)+1&gt;ﾜｰｸｼｰﾄ2!$AK$6,"",MAX(B$3:B194)+1)</f>
        <v/>
      </c>
      <c r="C195" s="47" t="str">
        <f>IF(B195="","",VLOOKUP(B195,ﾜｰｸｼｰﾄ2!$AK$7:$AL$780,2,FALSE))</f>
        <v/>
      </c>
    </row>
    <row r="196" spans="2:3" x14ac:dyDescent="0.55000000000000004">
      <c r="B196" s="18" t="str">
        <f>IF(MAX(B$3:B195)+1&gt;ﾜｰｸｼｰﾄ2!$AK$6,"",MAX(B$3:B195)+1)</f>
        <v/>
      </c>
      <c r="C196" s="47" t="str">
        <f>IF(B196="","",VLOOKUP(B196,ﾜｰｸｼｰﾄ2!$AK$7:$AL$780,2,FALSE))</f>
        <v/>
      </c>
    </row>
    <row r="197" spans="2:3" x14ac:dyDescent="0.55000000000000004">
      <c r="B197" s="18" t="str">
        <f>IF(MAX(B$3:B196)+1&gt;ﾜｰｸｼｰﾄ2!$AK$6,"",MAX(B$3:B196)+1)</f>
        <v/>
      </c>
      <c r="C197" s="47" t="str">
        <f>IF(B197="","",VLOOKUP(B197,ﾜｰｸｼｰﾄ2!$AK$7:$AL$780,2,FALSE))</f>
        <v/>
      </c>
    </row>
    <row r="198" spans="2:3" x14ac:dyDescent="0.55000000000000004">
      <c r="B198" s="18" t="str">
        <f>IF(MAX(B$3:B197)+1&gt;ﾜｰｸｼｰﾄ2!$AK$6,"",MAX(B$3:B197)+1)</f>
        <v/>
      </c>
      <c r="C198" s="47" t="str">
        <f>IF(B198="","",VLOOKUP(B198,ﾜｰｸｼｰﾄ2!$AK$7:$AL$780,2,FALSE))</f>
        <v/>
      </c>
    </row>
    <row r="199" spans="2:3" x14ac:dyDescent="0.55000000000000004">
      <c r="B199" s="18" t="str">
        <f>IF(MAX(B$3:B198)+1&gt;ﾜｰｸｼｰﾄ2!$AK$6,"",MAX(B$3:B198)+1)</f>
        <v/>
      </c>
      <c r="C199" s="47" t="str">
        <f>IF(B199="","",VLOOKUP(B199,ﾜｰｸｼｰﾄ2!$AK$7:$AL$780,2,FALSE))</f>
        <v/>
      </c>
    </row>
    <row r="200" spans="2:3" x14ac:dyDescent="0.55000000000000004">
      <c r="B200" s="18" t="str">
        <f>IF(MAX(B$3:B199)+1&gt;ﾜｰｸｼｰﾄ2!$AK$6,"",MAX(B$3:B199)+1)</f>
        <v/>
      </c>
      <c r="C200" s="47" t="str">
        <f>IF(B200="","",VLOOKUP(B200,ﾜｰｸｼｰﾄ2!$AK$7:$AL$780,2,FALSE))</f>
        <v/>
      </c>
    </row>
    <row r="201" spans="2:3" x14ac:dyDescent="0.55000000000000004">
      <c r="B201" s="18" t="str">
        <f>IF(MAX(B$3:B200)+1&gt;ﾜｰｸｼｰﾄ2!$AK$6,"",MAX(B$3:B200)+1)</f>
        <v/>
      </c>
      <c r="C201" s="47" t="str">
        <f>IF(B201="","",VLOOKUP(B201,ﾜｰｸｼｰﾄ2!$AK$7:$AL$780,2,FALSE))</f>
        <v/>
      </c>
    </row>
    <row r="202" spans="2:3" x14ac:dyDescent="0.55000000000000004">
      <c r="B202" s="18" t="str">
        <f>IF(MAX(B$3:B201)+1&gt;ﾜｰｸｼｰﾄ2!$AK$6,"",MAX(B$3:B201)+1)</f>
        <v/>
      </c>
      <c r="C202" s="47" t="str">
        <f>IF(B202="","",VLOOKUP(B202,ﾜｰｸｼｰﾄ2!$AK$7:$AL$780,2,FALSE))</f>
        <v/>
      </c>
    </row>
    <row r="203" spans="2:3" x14ac:dyDescent="0.55000000000000004">
      <c r="B203" s="18" t="str">
        <f>IF(MAX(B$3:B202)+1&gt;ﾜｰｸｼｰﾄ2!$AK$6,"",MAX(B$3:B202)+1)</f>
        <v/>
      </c>
      <c r="C203" s="47" t="str">
        <f>IF(B203="","",VLOOKUP(B203,ﾜｰｸｼｰﾄ2!$AK$7:$AL$780,2,FALSE))</f>
        <v/>
      </c>
    </row>
    <row r="204" spans="2:3" x14ac:dyDescent="0.55000000000000004">
      <c r="B204" s="18" t="str">
        <f>IF(MAX(B$3:B203)+1&gt;ﾜｰｸｼｰﾄ2!$AK$6,"",MAX(B$3:B203)+1)</f>
        <v/>
      </c>
      <c r="C204" s="47" t="str">
        <f>IF(B204="","",VLOOKUP(B204,ﾜｰｸｼｰﾄ2!$AK$7:$AL$780,2,FALSE))</f>
        <v/>
      </c>
    </row>
    <row r="205" spans="2:3" x14ac:dyDescent="0.55000000000000004">
      <c r="B205" s="18" t="str">
        <f>IF(MAX(B$3:B204)+1&gt;ﾜｰｸｼｰﾄ2!$AK$6,"",MAX(B$3:B204)+1)</f>
        <v/>
      </c>
      <c r="C205" s="47" t="str">
        <f>IF(B205="","",VLOOKUP(B205,ﾜｰｸｼｰﾄ2!$AK$7:$AL$780,2,FALSE))</f>
        <v/>
      </c>
    </row>
    <row r="206" spans="2:3" x14ac:dyDescent="0.55000000000000004">
      <c r="B206" s="18" t="str">
        <f>IF(MAX(B$3:B205)+1&gt;ﾜｰｸｼｰﾄ2!$AK$6,"",MAX(B$3:B205)+1)</f>
        <v/>
      </c>
      <c r="C206" s="47" t="str">
        <f>IF(B206="","",VLOOKUP(B206,ﾜｰｸｼｰﾄ2!$AK$7:$AL$780,2,FALSE))</f>
        <v/>
      </c>
    </row>
    <row r="207" spans="2:3" x14ac:dyDescent="0.55000000000000004">
      <c r="B207" s="18" t="str">
        <f>IF(MAX(B$3:B206)+1&gt;ﾜｰｸｼｰﾄ2!$AK$6,"",MAX(B$3:B206)+1)</f>
        <v/>
      </c>
      <c r="C207" s="47" t="str">
        <f>IF(B207="","",VLOOKUP(B207,ﾜｰｸｼｰﾄ2!$AK$7:$AL$780,2,FALSE))</f>
        <v/>
      </c>
    </row>
    <row r="208" spans="2:3" x14ac:dyDescent="0.55000000000000004">
      <c r="B208" s="18" t="str">
        <f>IF(MAX(B$3:B207)+1&gt;ﾜｰｸｼｰﾄ2!$AK$6,"",MAX(B$3:B207)+1)</f>
        <v/>
      </c>
      <c r="C208" s="47" t="str">
        <f>IF(B208="","",VLOOKUP(B208,ﾜｰｸｼｰﾄ2!$AK$7:$AL$780,2,FALSE))</f>
        <v/>
      </c>
    </row>
    <row r="209" spans="2:3" x14ac:dyDescent="0.55000000000000004">
      <c r="B209" s="18" t="str">
        <f>IF(MAX(B$3:B208)+1&gt;ﾜｰｸｼｰﾄ2!$AK$6,"",MAX(B$3:B208)+1)</f>
        <v/>
      </c>
      <c r="C209" s="47" t="str">
        <f>IF(B209="","",VLOOKUP(B209,ﾜｰｸｼｰﾄ2!$AK$7:$AL$780,2,FALSE))</f>
        <v/>
      </c>
    </row>
    <row r="210" spans="2:3" x14ac:dyDescent="0.55000000000000004">
      <c r="B210" s="18" t="str">
        <f>IF(MAX(B$3:B209)+1&gt;ﾜｰｸｼｰﾄ2!$AK$6,"",MAX(B$3:B209)+1)</f>
        <v/>
      </c>
      <c r="C210" s="47" t="str">
        <f>IF(B210="","",VLOOKUP(B210,ﾜｰｸｼｰﾄ2!$AK$7:$AL$780,2,FALSE))</f>
        <v/>
      </c>
    </row>
    <row r="211" spans="2:3" x14ac:dyDescent="0.55000000000000004">
      <c r="B211" s="18" t="str">
        <f>IF(MAX(B$3:B210)+1&gt;ﾜｰｸｼｰﾄ2!$AK$6,"",MAX(B$3:B210)+1)</f>
        <v/>
      </c>
      <c r="C211" s="47" t="str">
        <f>IF(B211="","",VLOOKUP(B211,ﾜｰｸｼｰﾄ2!$AK$7:$AL$780,2,FALSE))</f>
        <v/>
      </c>
    </row>
    <row r="212" spans="2:3" x14ac:dyDescent="0.55000000000000004">
      <c r="B212" s="18" t="str">
        <f>IF(MAX(B$3:B211)+1&gt;ﾜｰｸｼｰﾄ2!$AK$6,"",MAX(B$3:B211)+1)</f>
        <v/>
      </c>
      <c r="C212" s="47" t="str">
        <f>IF(B212="","",VLOOKUP(B212,ﾜｰｸｼｰﾄ2!$AK$7:$AL$780,2,FALSE))</f>
        <v/>
      </c>
    </row>
    <row r="213" spans="2:3" x14ac:dyDescent="0.55000000000000004">
      <c r="B213" s="18" t="str">
        <f>IF(MAX(B$3:B212)+1&gt;ﾜｰｸｼｰﾄ2!$AK$6,"",MAX(B$3:B212)+1)</f>
        <v/>
      </c>
      <c r="C213" s="47" t="str">
        <f>IF(B213="","",VLOOKUP(B213,ﾜｰｸｼｰﾄ2!$AK$7:$AL$780,2,FALSE))</f>
        <v/>
      </c>
    </row>
    <row r="214" spans="2:3" x14ac:dyDescent="0.55000000000000004">
      <c r="B214" s="18" t="str">
        <f>IF(MAX(B$3:B213)+1&gt;ﾜｰｸｼｰﾄ2!$AK$6,"",MAX(B$3:B213)+1)</f>
        <v/>
      </c>
      <c r="C214" s="47" t="str">
        <f>IF(B214="","",VLOOKUP(B214,ﾜｰｸｼｰﾄ2!$AK$7:$AL$780,2,FALSE))</f>
        <v/>
      </c>
    </row>
    <row r="215" spans="2:3" x14ac:dyDescent="0.55000000000000004">
      <c r="B215" s="18" t="str">
        <f>IF(MAX(B$3:B214)+1&gt;ﾜｰｸｼｰﾄ2!$AK$6,"",MAX(B$3:B214)+1)</f>
        <v/>
      </c>
      <c r="C215" s="47" t="str">
        <f>IF(B215="","",VLOOKUP(B215,ﾜｰｸｼｰﾄ2!$AK$7:$AL$780,2,FALSE))</f>
        <v/>
      </c>
    </row>
    <row r="216" spans="2:3" x14ac:dyDescent="0.55000000000000004">
      <c r="B216" s="18" t="str">
        <f>IF(MAX(B$3:B215)+1&gt;ﾜｰｸｼｰﾄ2!$AK$6,"",MAX(B$3:B215)+1)</f>
        <v/>
      </c>
      <c r="C216" s="47" t="str">
        <f>IF(B216="","",VLOOKUP(B216,ﾜｰｸｼｰﾄ2!$AK$7:$AL$780,2,FALSE))</f>
        <v/>
      </c>
    </row>
    <row r="217" spans="2:3" x14ac:dyDescent="0.55000000000000004">
      <c r="B217" s="18" t="str">
        <f>IF(MAX(B$3:B216)+1&gt;ﾜｰｸｼｰﾄ2!$AK$6,"",MAX(B$3:B216)+1)</f>
        <v/>
      </c>
      <c r="C217" s="47" t="str">
        <f>IF(B217="","",VLOOKUP(B217,ﾜｰｸｼｰﾄ2!$AK$7:$AL$780,2,FALSE))</f>
        <v/>
      </c>
    </row>
    <row r="218" spans="2:3" x14ac:dyDescent="0.55000000000000004">
      <c r="B218" s="18" t="str">
        <f>IF(MAX(B$3:B217)+1&gt;ﾜｰｸｼｰﾄ2!$AK$6,"",MAX(B$3:B217)+1)</f>
        <v/>
      </c>
      <c r="C218" s="47" t="str">
        <f>IF(B218="","",VLOOKUP(B218,ﾜｰｸｼｰﾄ2!$AK$7:$AL$780,2,FALSE))</f>
        <v/>
      </c>
    </row>
    <row r="219" spans="2:3" x14ac:dyDescent="0.55000000000000004">
      <c r="B219" s="18" t="str">
        <f>IF(MAX(B$3:B218)+1&gt;ﾜｰｸｼｰﾄ2!$AK$6,"",MAX(B$3:B218)+1)</f>
        <v/>
      </c>
      <c r="C219" s="47" t="str">
        <f>IF(B219="","",VLOOKUP(B219,ﾜｰｸｼｰﾄ2!$AK$7:$AL$780,2,FALSE))</f>
        <v/>
      </c>
    </row>
    <row r="220" spans="2:3" x14ac:dyDescent="0.55000000000000004">
      <c r="B220" s="18" t="str">
        <f>IF(MAX(B$3:B219)+1&gt;ﾜｰｸｼｰﾄ2!$AK$6,"",MAX(B$3:B219)+1)</f>
        <v/>
      </c>
      <c r="C220" s="47" t="str">
        <f>IF(B220="","",VLOOKUP(B220,ﾜｰｸｼｰﾄ2!$AK$7:$AL$780,2,FALSE))</f>
        <v/>
      </c>
    </row>
    <row r="221" spans="2:3" x14ac:dyDescent="0.55000000000000004">
      <c r="B221" s="18" t="str">
        <f>IF(MAX(B$3:B220)+1&gt;ﾜｰｸｼｰﾄ2!$AK$6,"",MAX(B$3:B220)+1)</f>
        <v/>
      </c>
      <c r="C221" s="47" t="str">
        <f>IF(B221="","",VLOOKUP(B221,ﾜｰｸｼｰﾄ2!$AK$7:$AL$780,2,FALSE))</f>
        <v/>
      </c>
    </row>
    <row r="222" spans="2:3" x14ac:dyDescent="0.55000000000000004">
      <c r="B222" s="18" t="str">
        <f>IF(MAX(B$3:B221)+1&gt;ﾜｰｸｼｰﾄ2!$AK$6,"",MAX(B$3:B221)+1)</f>
        <v/>
      </c>
      <c r="C222" s="47" t="str">
        <f>IF(B222="","",VLOOKUP(B222,ﾜｰｸｼｰﾄ2!$AK$7:$AL$780,2,FALSE))</f>
        <v/>
      </c>
    </row>
    <row r="223" spans="2:3" x14ac:dyDescent="0.55000000000000004">
      <c r="B223" s="18" t="str">
        <f>IF(MAX(B$3:B222)+1&gt;ﾜｰｸｼｰﾄ2!$AK$6,"",MAX(B$3:B222)+1)</f>
        <v/>
      </c>
      <c r="C223" s="47" t="str">
        <f>IF(B223="","",VLOOKUP(B223,ﾜｰｸｼｰﾄ2!$AK$7:$AL$780,2,FALSE))</f>
        <v/>
      </c>
    </row>
    <row r="224" spans="2:3" x14ac:dyDescent="0.55000000000000004">
      <c r="B224" s="18" t="str">
        <f>IF(MAX(B$3:B223)+1&gt;ﾜｰｸｼｰﾄ2!$AK$6,"",MAX(B$3:B223)+1)</f>
        <v/>
      </c>
      <c r="C224" s="47" t="str">
        <f>IF(B224="","",VLOOKUP(B224,ﾜｰｸｼｰﾄ2!$AK$7:$AL$780,2,FALSE))</f>
        <v/>
      </c>
    </row>
    <row r="225" spans="2:3" x14ac:dyDescent="0.55000000000000004">
      <c r="B225" s="18" t="str">
        <f>IF(MAX(B$3:B224)+1&gt;ﾜｰｸｼｰﾄ2!$AK$6,"",MAX(B$3:B224)+1)</f>
        <v/>
      </c>
      <c r="C225" s="47" t="str">
        <f>IF(B225="","",VLOOKUP(B225,ﾜｰｸｼｰﾄ2!$AK$7:$AL$780,2,FALSE))</f>
        <v/>
      </c>
    </row>
    <row r="226" spans="2:3" x14ac:dyDescent="0.55000000000000004">
      <c r="B226" s="18" t="str">
        <f>IF(MAX(B$3:B225)+1&gt;ﾜｰｸｼｰﾄ2!$AK$6,"",MAX(B$3:B225)+1)</f>
        <v/>
      </c>
      <c r="C226" s="47" t="str">
        <f>IF(B226="","",VLOOKUP(B226,ﾜｰｸｼｰﾄ2!$AK$7:$AL$780,2,FALSE))</f>
        <v/>
      </c>
    </row>
    <row r="227" spans="2:3" x14ac:dyDescent="0.55000000000000004">
      <c r="B227" s="18" t="str">
        <f>IF(MAX(B$3:B226)+1&gt;ﾜｰｸｼｰﾄ2!$AK$6,"",MAX(B$3:B226)+1)</f>
        <v/>
      </c>
      <c r="C227" s="47" t="str">
        <f>IF(B227="","",VLOOKUP(B227,ﾜｰｸｼｰﾄ2!$AK$7:$AL$780,2,FALSE))</f>
        <v/>
      </c>
    </row>
    <row r="228" spans="2:3" x14ac:dyDescent="0.55000000000000004">
      <c r="B228" s="18" t="str">
        <f>IF(MAX(B$3:B227)+1&gt;ﾜｰｸｼｰﾄ2!$AK$6,"",MAX(B$3:B227)+1)</f>
        <v/>
      </c>
      <c r="C228" s="47" t="str">
        <f>IF(B228="","",VLOOKUP(B228,ﾜｰｸｼｰﾄ2!$AK$7:$AL$780,2,FALSE))</f>
        <v/>
      </c>
    </row>
    <row r="229" spans="2:3" x14ac:dyDescent="0.55000000000000004">
      <c r="B229" s="18" t="str">
        <f>IF(MAX(B$3:B228)+1&gt;ﾜｰｸｼｰﾄ2!$AK$6,"",MAX(B$3:B228)+1)</f>
        <v/>
      </c>
      <c r="C229" s="47" t="str">
        <f>IF(B229="","",VLOOKUP(B229,ﾜｰｸｼｰﾄ2!$AK$7:$AL$780,2,FALSE))</f>
        <v/>
      </c>
    </row>
    <row r="230" spans="2:3" x14ac:dyDescent="0.55000000000000004">
      <c r="B230" s="18" t="str">
        <f>IF(MAX(B$3:B229)+1&gt;ﾜｰｸｼｰﾄ2!$AK$6,"",MAX(B$3:B229)+1)</f>
        <v/>
      </c>
      <c r="C230" s="47" t="str">
        <f>IF(B230="","",VLOOKUP(B230,ﾜｰｸｼｰﾄ2!$AK$7:$AL$780,2,FALSE))</f>
        <v/>
      </c>
    </row>
    <row r="231" spans="2:3" x14ac:dyDescent="0.55000000000000004">
      <c r="B231" s="18" t="str">
        <f>IF(MAX(B$3:B230)+1&gt;ﾜｰｸｼｰﾄ2!$AK$6,"",MAX(B$3:B230)+1)</f>
        <v/>
      </c>
      <c r="C231" s="47" t="str">
        <f>IF(B231="","",VLOOKUP(B231,ﾜｰｸｼｰﾄ2!$AK$7:$AL$780,2,FALSE))</f>
        <v/>
      </c>
    </row>
    <row r="232" spans="2:3" x14ac:dyDescent="0.55000000000000004">
      <c r="B232" s="18" t="str">
        <f>IF(MAX(B$3:B231)+1&gt;ﾜｰｸｼｰﾄ2!$AK$6,"",MAX(B$3:B231)+1)</f>
        <v/>
      </c>
      <c r="C232" s="47" t="str">
        <f>IF(B232="","",VLOOKUP(B232,ﾜｰｸｼｰﾄ2!$AK$7:$AL$780,2,FALSE))</f>
        <v/>
      </c>
    </row>
    <row r="233" spans="2:3" x14ac:dyDescent="0.55000000000000004">
      <c r="B233" s="18" t="str">
        <f>IF(MAX(B$3:B232)+1&gt;ﾜｰｸｼｰﾄ2!$AK$6,"",MAX(B$3:B232)+1)</f>
        <v/>
      </c>
      <c r="C233" s="47" t="str">
        <f>IF(B233="","",VLOOKUP(B233,ﾜｰｸｼｰﾄ2!$AK$7:$AL$780,2,FALSE))</f>
        <v/>
      </c>
    </row>
    <row r="234" spans="2:3" x14ac:dyDescent="0.55000000000000004">
      <c r="B234" s="18" t="str">
        <f>IF(MAX(B$3:B233)+1&gt;ﾜｰｸｼｰﾄ2!$AK$6,"",MAX(B$3:B233)+1)</f>
        <v/>
      </c>
      <c r="C234" s="47" t="str">
        <f>IF(B234="","",VLOOKUP(B234,ﾜｰｸｼｰﾄ2!$AK$7:$AL$780,2,FALSE))</f>
        <v/>
      </c>
    </row>
    <row r="235" spans="2:3" x14ac:dyDescent="0.55000000000000004">
      <c r="B235" s="18" t="str">
        <f>IF(MAX(B$3:B234)+1&gt;ﾜｰｸｼｰﾄ2!$AK$6,"",MAX(B$3:B234)+1)</f>
        <v/>
      </c>
      <c r="C235" s="47" t="str">
        <f>IF(B235="","",VLOOKUP(B235,ﾜｰｸｼｰﾄ2!$AK$7:$AL$780,2,FALSE))</f>
        <v/>
      </c>
    </row>
    <row r="236" spans="2:3" x14ac:dyDescent="0.55000000000000004">
      <c r="B236" s="18" t="str">
        <f>IF(MAX(B$3:B235)+1&gt;ﾜｰｸｼｰﾄ2!$AK$6,"",MAX(B$3:B235)+1)</f>
        <v/>
      </c>
      <c r="C236" s="47" t="str">
        <f>IF(B236="","",VLOOKUP(B236,ﾜｰｸｼｰﾄ2!$AK$7:$AL$780,2,FALSE))</f>
        <v/>
      </c>
    </row>
    <row r="237" spans="2:3" x14ac:dyDescent="0.55000000000000004">
      <c r="B237" s="18" t="str">
        <f>IF(MAX(B$3:B236)+1&gt;ﾜｰｸｼｰﾄ2!$AK$6,"",MAX(B$3:B236)+1)</f>
        <v/>
      </c>
      <c r="C237" s="47" t="str">
        <f>IF(B237="","",VLOOKUP(B237,ﾜｰｸｼｰﾄ2!$AK$7:$AL$780,2,FALSE))</f>
        <v/>
      </c>
    </row>
    <row r="238" spans="2:3" x14ac:dyDescent="0.55000000000000004">
      <c r="B238" s="18" t="str">
        <f>IF(MAX(B$3:B237)+1&gt;ﾜｰｸｼｰﾄ2!$AK$6,"",MAX(B$3:B237)+1)</f>
        <v/>
      </c>
      <c r="C238" s="47" t="str">
        <f>IF(B238="","",VLOOKUP(B238,ﾜｰｸｼｰﾄ2!$AK$7:$AL$780,2,FALSE))</f>
        <v/>
      </c>
    </row>
    <row r="239" spans="2:3" x14ac:dyDescent="0.55000000000000004">
      <c r="B239" s="18" t="str">
        <f>IF(MAX(B$3:B238)+1&gt;ﾜｰｸｼｰﾄ2!$AK$6,"",MAX(B$3:B238)+1)</f>
        <v/>
      </c>
      <c r="C239" s="47" t="str">
        <f>IF(B239="","",VLOOKUP(B239,ﾜｰｸｼｰﾄ2!$AK$7:$AL$780,2,FALSE))</f>
        <v/>
      </c>
    </row>
    <row r="240" spans="2:3" x14ac:dyDescent="0.55000000000000004">
      <c r="B240" s="18" t="str">
        <f>IF(MAX(B$3:B239)+1&gt;ﾜｰｸｼｰﾄ2!$AK$6,"",MAX(B$3:B239)+1)</f>
        <v/>
      </c>
      <c r="C240" s="47" t="str">
        <f>IF(B240="","",VLOOKUP(B240,ﾜｰｸｼｰﾄ2!$AK$7:$AL$780,2,FALSE))</f>
        <v/>
      </c>
    </row>
    <row r="241" spans="2:3" x14ac:dyDescent="0.55000000000000004">
      <c r="B241" s="18" t="str">
        <f>IF(MAX(B$3:B240)+1&gt;ﾜｰｸｼｰﾄ2!$AK$6,"",MAX(B$3:B240)+1)</f>
        <v/>
      </c>
      <c r="C241" s="47" t="str">
        <f>IF(B241="","",VLOOKUP(B241,ﾜｰｸｼｰﾄ2!$AK$7:$AL$780,2,FALSE))</f>
        <v/>
      </c>
    </row>
    <row r="242" spans="2:3" x14ac:dyDescent="0.55000000000000004">
      <c r="B242" s="18" t="str">
        <f>IF(MAX(B$3:B241)+1&gt;ﾜｰｸｼｰﾄ2!$AK$6,"",MAX(B$3:B241)+1)</f>
        <v/>
      </c>
      <c r="C242" s="47" t="str">
        <f>IF(B242="","",VLOOKUP(B242,ﾜｰｸｼｰﾄ2!$AK$7:$AL$780,2,FALSE))</f>
        <v/>
      </c>
    </row>
    <row r="243" spans="2:3" x14ac:dyDescent="0.55000000000000004">
      <c r="B243" s="18" t="str">
        <f>IF(MAX(B$3:B242)+1&gt;ﾜｰｸｼｰﾄ2!$AK$6,"",MAX(B$3:B242)+1)</f>
        <v/>
      </c>
      <c r="C243" s="47" t="str">
        <f>IF(B243="","",VLOOKUP(B243,ﾜｰｸｼｰﾄ2!$AK$7:$AL$780,2,FALSE))</f>
        <v/>
      </c>
    </row>
    <row r="244" spans="2:3" x14ac:dyDescent="0.55000000000000004">
      <c r="B244" s="18" t="str">
        <f>IF(MAX(B$3:B243)+1&gt;ﾜｰｸｼｰﾄ2!$AK$6,"",MAX(B$3:B243)+1)</f>
        <v/>
      </c>
      <c r="C244" s="47" t="str">
        <f>IF(B244="","",VLOOKUP(B244,ﾜｰｸｼｰﾄ2!$AK$7:$AL$780,2,FALSE))</f>
        <v/>
      </c>
    </row>
    <row r="245" spans="2:3" x14ac:dyDescent="0.55000000000000004">
      <c r="B245" s="18" t="str">
        <f>IF(MAX(B$3:B244)+1&gt;ﾜｰｸｼｰﾄ2!$AK$6,"",MAX(B$3:B244)+1)</f>
        <v/>
      </c>
      <c r="C245" s="47" t="str">
        <f>IF(B245="","",VLOOKUP(B245,ﾜｰｸｼｰﾄ2!$AK$7:$AL$780,2,FALSE))</f>
        <v/>
      </c>
    </row>
    <row r="246" spans="2:3" x14ac:dyDescent="0.55000000000000004">
      <c r="B246" s="18" t="str">
        <f>IF(MAX(B$3:B245)+1&gt;ﾜｰｸｼｰﾄ2!$AK$6,"",MAX(B$3:B245)+1)</f>
        <v/>
      </c>
      <c r="C246" s="47" t="str">
        <f>IF(B246="","",VLOOKUP(B246,ﾜｰｸｼｰﾄ2!$AK$7:$AL$780,2,FALSE))</f>
        <v/>
      </c>
    </row>
    <row r="247" spans="2:3" x14ac:dyDescent="0.55000000000000004">
      <c r="B247" s="18" t="str">
        <f>IF(MAX(B$3:B246)+1&gt;ﾜｰｸｼｰﾄ2!$AK$6,"",MAX(B$3:B246)+1)</f>
        <v/>
      </c>
      <c r="C247" s="47" t="str">
        <f>IF(B247="","",VLOOKUP(B247,ﾜｰｸｼｰﾄ2!$AK$7:$AL$780,2,FALSE))</f>
        <v/>
      </c>
    </row>
    <row r="248" spans="2:3" x14ac:dyDescent="0.55000000000000004">
      <c r="B248" s="18" t="str">
        <f>IF(MAX(B$3:B247)+1&gt;ﾜｰｸｼｰﾄ2!$AK$6,"",MAX(B$3:B247)+1)</f>
        <v/>
      </c>
      <c r="C248" s="47" t="str">
        <f>IF(B248="","",VLOOKUP(B248,ﾜｰｸｼｰﾄ2!$AK$7:$AL$780,2,FALSE))</f>
        <v/>
      </c>
    </row>
    <row r="249" spans="2:3" x14ac:dyDescent="0.55000000000000004">
      <c r="B249" s="18" t="str">
        <f>IF(MAX(B$3:B248)+1&gt;ﾜｰｸｼｰﾄ2!$AK$6,"",MAX(B$3:B248)+1)</f>
        <v/>
      </c>
      <c r="C249" s="47" t="str">
        <f>IF(B249="","",VLOOKUP(B249,ﾜｰｸｼｰﾄ2!$AK$7:$AL$780,2,FALSE))</f>
        <v/>
      </c>
    </row>
    <row r="250" spans="2:3" x14ac:dyDescent="0.55000000000000004">
      <c r="B250" s="18" t="str">
        <f>IF(MAX(B$3:B249)+1&gt;ﾜｰｸｼｰﾄ2!$AK$6,"",MAX(B$3:B249)+1)</f>
        <v/>
      </c>
      <c r="C250" s="47" t="str">
        <f>IF(B250="","",VLOOKUP(B250,ﾜｰｸｼｰﾄ2!$AK$7:$AL$780,2,FALSE))</f>
        <v/>
      </c>
    </row>
    <row r="251" spans="2:3" x14ac:dyDescent="0.55000000000000004">
      <c r="B251" s="18" t="str">
        <f>IF(MAX(B$3:B250)+1&gt;ﾜｰｸｼｰﾄ2!$AK$6,"",MAX(B$3:B250)+1)</f>
        <v/>
      </c>
      <c r="C251" s="47" t="str">
        <f>IF(B251="","",VLOOKUP(B251,ﾜｰｸｼｰﾄ2!$AK$7:$AL$780,2,FALSE))</f>
        <v/>
      </c>
    </row>
    <row r="252" spans="2:3" x14ac:dyDescent="0.55000000000000004">
      <c r="B252" s="18" t="str">
        <f>IF(MAX(B$3:B251)+1&gt;ﾜｰｸｼｰﾄ2!$AK$6,"",MAX(B$3:B251)+1)</f>
        <v/>
      </c>
      <c r="C252" s="47" t="str">
        <f>IF(B252="","",VLOOKUP(B252,ﾜｰｸｼｰﾄ2!$AK$7:$AL$780,2,FALSE))</f>
        <v/>
      </c>
    </row>
    <row r="253" spans="2:3" x14ac:dyDescent="0.55000000000000004">
      <c r="B253" s="18" t="str">
        <f>IF(MAX(B$3:B252)+1&gt;ﾜｰｸｼｰﾄ2!$AK$6,"",MAX(B$3:B252)+1)</f>
        <v/>
      </c>
      <c r="C253" s="47" t="str">
        <f>IF(B253="","",VLOOKUP(B253,ﾜｰｸｼｰﾄ2!$AK$7:$AL$780,2,FALSE))</f>
        <v/>
      </c>
    </row>
    <row r="254" spans="2:3" x14ac:dyDescent="0.55000000000000004">
      <c r="B254" s="18" t="str">
        <f>IF(MAX(B$3:B253)+1&gt;ﾜｰｸｼｰﾄ2!$AK$6,"",MAX(B$3:B253)+1)</f>
        <v/>
      </c>
      <c r="C254" s="47" t="str">
        <f>IF(B254="","",VLOOKUP(B254,ﾜｰｸｼｰﾄ2!$AK$7:$AL$780,2,FALSE))</f>
        <v/>
      </c>
    </row>
    <row r="255" spans="2:3" x14ac:dyDescent="0.55000000000000004">
      <c r="B255" s="18" t="str">
        <f>IF(MAX(B$3:B254)+1&gt;ﾜｰｸｼｰﾄ2!$AK$6,"",MAX(B$3:B254)+1)</f>
        <v/>
      </c>
      <c r="C255" s="47" t="str">
        <f>IF(B255="","",VLOOKUP(B255,ﾜｰｸｼｰﾄ2!$AK$7:$AL$780,2,FALSE))</f>
        <v/>
      </c>
    </row>
    <row r="256" spans="2:3" x14ac:dyDescent="0.55000000000000004">
      <c r="B256" s="18" t="str">
        <f>IF(MAX(B$3:B255)+1&gt;ﾜｰｸｼｰﾄ2!$AK$6,"",MAX(B$3:B255)+1)</f>
        <v/>
      </c>
      <c r="C256" s="47" t="str">
        <f>IF(B256="","",VLOOKUP(B256,ﾜｰｸｼｰﾄ2!$AK$7:$AL$780,2,FALSE))</f>
        <v/>
      </c>
    </row>
    <row r="257" spans="2:3" x14ac:dyDescent="0.55000000000000004">
      <c r="B257" s="18" t="str">
        <f>IF(MAX(B$3:B256)+1&gt;ﾜｰｸｼｰﾄ2!$AK$6,"",MAX(B$3:B256)+1)</f>
        <v/>
      </c>
      <c r="C257" s="47" t="str">
        <f>IF(B257="","",VLOOKUP(B257,ﾜｰｸｼｰﾄ2!$AK$7:$AL$780,2,FALSE))</f>
        <v/>
      </c>
    </row>
    <row r="258" spans="2:3" x14ac:dyDescent="0.55000000000000004">
      <c r="B258" s="18" t="str">
        <f>IF(MAX(B$3:B257)+1&gt;ﾜｰｸｼｰﾄ2!$AK$6,"",MAX(B$3:B257)+1)</f>
        <v/>
      </c>
      <c r="C258" s="47" t="str">
        <f>IF(B258="","",VLOOKUP(B258,ﾜｰｸｼｰﾄ2!$AK$7:$AL$780,2,FALSE))</f>
        <v/>
      </c>
    </row>
    <row r="259" spans="2:3" x14ac:dyDescent="0.55000000000000004">
      <c r="B259" s="18" t="str">
        <f>IF(MAX(B$3:B258)+1&gt;ﾜｰｸｼｰﾄ2!$AK$6,"",MAX(B$3:B258)+1)</f>
        <v/>
      </c>
      <c r="C259" s="47" t="str">
        <f>IF(B259="","",VLOOKUP(B259,ﾜｰｸｼｰﾄ2!$AK$7:$AL$780,2,FALSE))</f>
        <v/>
      </c>
    </row>
    <row r="260" spans="2:3" x14ac:dyDescent="0.55000000000000004">
      <c r="B260" s="18" t="str">
        <f>IF(MAX(B$3:B259)+1&gt;ﾜｰｸｼｰﾄ2!$AK$6,"",MAX(B$3:B259)+1)</f>
        <v/>
      </c>
      <c r="C260" s="47" t="str">
        <f>IF(B260="","",VLOOKUP(B260,ﾜｰｸｼｰﾄ2!$AK$7:$AL$780,2,FALSE))</f>
        <v/>
      </c>
    </row>
    <row r="261" spans="2:3" x14ac:dyDescent="0.55000000000000004">
      <c r="B261" s="18" t="str">
        <f>IF(MAX(B$3:B260)+1&gt;ﾜｰｸｼｰﾄ2!$AK$6,"",MAX(B$3:B260)+1)</f>
        <v/>
      </c>
      <c r="C261" s="47" t="str">
        <f>IF(B261="","",VLOOKUP(B261,ﾜｰｸｼｰﾄ2!$AK$7:$AL$780,2,FALSE))</f>
        <v/>
      </c>
    </row>
    <row r="262" spans="2:3" x14ac:dyDescent="0.55000000000000004">
      <c r="B262" s="18" t="str">
        <f>IF(MAX(B$3:B261)+1&gt;ﾜｰｸｼｰﾄ2!$AK$6,"",MAX(B$3:B261)+1)</f>
        <v/>
      </c>
      <c r="C262" s="47" t="str">
        <f>IF(B262="","",VLOOKUP(B262,ﾜｰｸｼｰﾄ2!$AK$7:$AL$780,2,FALSE))</f>
        <v/>
      </c>
    </row>
    <row r="263" spans="2:3" x14ac:dyDescent="0.55000000000000004">
      <c r="B263" s="18" t="str">
        <f>IF(MAX(B$3:B262)+1&gt;ﾜｰｸｼｰﾄ2!$AK$6,"",MAX(B$3:B262)+1)</f>
        <v/>
      </c>
      <c r="C263" s="47" t="str">
        <f>IF(B263="","",VLOOKUP(B263,ﾜｰｸｼｰﾄ2!$AK$7:$AL$780,2,FALSE))</f>
        <v/>
      </c>
    </row>
    <row r="264" spans="2:3" x14ac:dyDescent="0.55000000000000004">
      <c r="B264" s="18" t="str">
        <f>IF(MAX(B$3:B263)+1&gt;ﾜｰｸｼｰﾄ2!$AK$6,"",MAX(B$3:B263)+1)</f>
        <v/>
      </c>
      <c r="C264" s="47" t="str">
        <f>IF(B264="","",VLOOKUP(B264,ﾜｰｸｼｰﾄ2!$AK$7:$AL$780,2,FALSE))</f>
        <v/>
      </c>
    </row>
    <row r="265" spans="2:3" x14ac:dyDescent="0.55000000000000004">
      <c r="B265" s="18" t="str">
        <f>IF(MAX(B$3:B264)+1&gt;ﾜｰｸｼｰﾄ2!$AK$6,"",MAX(B$3:B264)+1)</f>
        <v/>
      </c>
      <c r="C265" s="47" t="str">
        <f>IF(B265="","",VLOOKUP(B265,ﾜｰｸｼｰﾄ2!$AK$7:$AL$780,2,FALSE))</f>
        <v/>
      </c>
    </row>
    <row r="266" spans="2:3" x14ac:dyDescent="0.55000000000000004">
      <c r="B266" s="18" t="str">
        <f>IF(MAX(B$3:B265)+1&gt;ﾜｰｸｼｰﾄ2!$AK$6,"",MAX(B$3:B265)+1)</f>
        <v/>
      </c>
      <c r="C266" s="47" t="str">
        <f>IF(B266="","",VLOOKUP(B266,ﾜｰｸｼｰﾄ2!$AK$7:$AL$780,2,FALSE))</f>
        <v/>
      </c>
    </row>
    <row r="267" spans="2:3" x14ac:dyDescent="0.55000000000000004">
      <c r="B267" s="18" t="str">
        <f>IF(MAX(B$3:B266)+1&gt;ﾜｰｸｼｰﾄ2!$AK$6,"",MAX(B$3:B266)+1)</f>
        <v/>
      </c>
      <c r="C267" s="47" t="str">
        <f>IF(B267="","",VLOOKUP(B267,ﾜｰｸｼｰﾄ2!$AK$7:$AL$780,2,FALSE))</f>
        <v/>
      </c>
    </row>
    <row r="268" spans="2:3" x14ac:dyDescent="0.55000000000000004">
      <c r="B268" s="18" t="str">
        <f>IF(MAX(B$3:B267)+1&gt;ﾜｰｸｼｰﾄ2!$AK$6,"",MAX(B$3:B267)+1)</f>
        <v/>
      </c>
      <c r="C268" s="47" t="str">
        <f>IF(B268="","",VLOOKUP(B268,ﾜｰｸｼｰﾄ2!$AK$7:$AL$780,2,FALSE))</f>
        <v/>
      </c>
    </row>
    <row r="269" spans="2:3" x14ac:dyDescent="0.55000000000000004">
      <c r="B269" s="18" t="str">
        <f>IF(MAX(B$3:B268)+1&gt;ﾜｰｸｼｰﾄ2!$AK$6,"",MAX(B$3:B268)+1)</f>
        <v/>
      </c>
      <c r="C269" s="47" t="str">
        <f>IF(B269="","",VLOOKUP(B269,ﾜｰｸｼｰﾄ2!$AK$7:$AL$780,2,FALSE))</f>
        <v/>
      </c>
    </row>
    <row r="270" spans="2:3" x14ac:dyDescent="0.55000000000000004">
      <c r="B270" s="18" t="str">
        <f>IF(MAX(B$3:B269)+1&gt;ﾜｰｸｼｰﾄ2!$AK$6,"",MAX(B$3:B269)+1)</f>
        <v/>
      </c>
      <c r="C270" s="47" t="str">
        <f>IF(B270="","",VLOOKUP(B270,ﾜｰｸｼｰﾄ2!$AK$7:$AL$780,2,FALSE))</f>
        <v/>
      </c>
    </row>
    <row r="271" spans="2:3" x14ac:dyDescent="0.55000000000000004">
      <c r="B271" s="18" t="str">
        <f>IF(MAX(B$3:B270)+1&gt;ﾜｰｸｼｰﾄ2!$AK$6,"",MAX(B$3:B270)+1)</f>
        <v/>
      </c>
      <c r="C271" s="47" t="str">
        <f>IF(B271="","",VLOOKUP(B271,ﾜｰｸｼｰﾄ2!$AK$7:$AL$780,2,FALSE))</f>
        <v/>
      </c>
    </row>
    <row r="272" spans="2:3" x14ac:dyDescent="0.55000000000000004">
      <c r="B272" s="18" t="str">
        <f>IF(MAX(B$3:B271)+1&gt;ﾜｰｸｼｰﾄ2!$AK$6,"",MAX(B$3:B271)+1)</f>
        <v/>
      </c>
      <c r="C272" s="47" t="str">
        <f>IF(B272="","",VLOOKUP(B272,ﾜｰｸｼｰﾄ2!$AK$7:$AL$780,2,FALSE))</f>
        <v/>
      </c>
    </row>
    <row r="273" spans="2:3" x14ac:dyDescent="0.55000000000000004">
      <c r="B273" s="18" t="str">
        <f>IF(MAX(B$3:B272)+1&gt;ﾜｰｸｼｰﾄ2!$AK$6,"",MAX(B$3:B272)+1)</f>
        <v/>
      </c>
      <c r="C273" s="47" t="str">
        <f>IF(B273="","",VLOOKUP(B273,ﾜｰｸｼｰﾄ2!$AK$7:$AL$780,2,FALSE))</f>
        <v/>
      </c>
    </row>
    <row r="274" spans="2:3" x14ac:dyDescent="0.55000000000000004">
      <c r="B274" s="18" t="str">
        <f>IF(MAX(B$3:B273)+1&gt;ﾜｰｸｼｰﾄ2!$AK$6,"",MAX(B$3:B273)+1)</f>
        <v/>
      </c>
      <c r="C274" s="47" t="str">
        <f>IF(B274="","",VLOOKUP(B274,ﾜｰｸｼｰﾄ2!$AK$7:$AL$780,2,FALSE))</f>
        <v/>
      </c>
    </row>
    <row r="275" spans="2:3" x14ac:dyDescent="0.55000000000000004">
      <c r="B275" s="18" t="str">
        <f>IF(MAX(B$3:B274)+1&gt;ﾜｰｸｼｰﾄ2!$AK$6,"",MAX(B$3:B274)+1)</f>
        <v/>
      </c>
      <c r="C275" s="47" t="str">
        <f>IF(B275="","",VLOOKUP(B275,ﾜｰｸｼｰﾄ2!$AK$7:$AL$780,2,FALSE))</f>
        <v/>
      </c>
    </row>
    <row r="276" spans="2:3" x14ac:dyDescent="0.55000000000000004">
      <c r="B276" s="18" t="str">
        <f>IF(MAX(B$3:B275)+1&gt;ﾜｰｸｼｰﾄ2!$AK$6,"",MAX(B$3:B275)+1)</f>
        <v/>
      </c>
      <c r="C276" s="47" t="str">
        <f>IF(B276="","",VLOOKUP(B276,ﾜｰｸｼｰﾄ2!$AK$7:$AL$780,2,FALSE))</f>
        <v/>
      </c>
    </row>
    <row r="277" spans="2:3" x14ac:dyDescent="0.55000000000000004">
      <c r="B277" s="18" t="str">
        <f>IF(MAX(B$3:B276)+1&gt;ﾜｰｸｼｰﾄ2!$AK$6,"",MAX(B$3:B276)+1)</f>
        <v/>
      </c>
      <c r="C277" s="47" t="str">
        <f>IF(B277="","",VLOOKUP(B277,ﾜｰｸｼｰﾄ2!$AK$7:$AL$780,2,FALSE))</f>
        <v/>
      </c>
    </row>
    <row r="278" spans="2:3" x14ac:dyDescent="0.55000000000000004">
      <c r="B278" s="18" t="str">
        <f>IF(MAX(B$3:B277)+1&gt;ﾜｰｸｼｰﾄ2!$AK$6,"",MAX(B$3:B277)+1)</f>
        <v/>
      </c>
      <c r="C278" s="47" t="str">
        <f>IF(B278="","",VLOOKUP(B278,ﾜｰｸｼｰﾄ2!$AK$7:$AL$780,2,FALSE))</f>
        <v/>
      </c>
    </row>
    <row r="279" spans="2:3" x14ac:dyDescent="0.55000000000000004">
      <c r="B279" s="18" t="str">
        <f>IF(MAX(B$3:B278)+1&gt;ﾜｰｸｼｰﾄ2!$AK$6,"",MAX(B$3:B278)+1)</f>
        <v/>
      </c>
      <c r="C279" s="47" t="str">
        <f>IF(B279="","",VLOOKUP(B279,ﾜｰｸｼｰﾄ2!$AK$7:$AL$780,2,FALSE))</f>
        <v/>
      </c>
    </row>
    <row r="280" spans="2:3" x14ac:dyDescent="0.55000000000000004">
      <c r="B280" s="18" t="str">
        <f>IF(MAX(B$3:B279)+1&gt;ﾜｰｸｼｰﾄ2!$AK$6,"",MAX(B$3:B279)+1)</f>
        <v/>
      </c>
      <c r="C280" s="47" t="str">
        <f>IF(B280="","",VLOOKUP(B280,ﾜｰｸｼｰﾄ2!$AK$7:$AL$780,2,FALSE))</f>
        <v/>
      </c>
    </row>
    <row r="281" spans="2:3" x14ac:dyDescent="0.55000000000000004">
      <c r="B281" s="18" t="str">
        <f>IF(MAX(B$3:B280)+1&gt;ﾜｰｸｼｰﾄ2!$AK$6,"",MAX(B$3:B280)+1)</f>
        <v/>
      </c>
      <c r="C281" s="47" t="str">
        <f>IF(B281="","",VLOOKUP(B281,ﾜｰｸｼｰﾄ2!$AK$7:$AL$780,2,FALSE))</f>
        <v/>
      </c>
    </row>
    <row r="282" spans="2:3" x14ac:dyDescent="0.55000000000000004">
      <c r="B282" s="18" t="str">
        <f>IF(MAX(B$3:B281)+1&gt;ﾜｰｸｼｰﾄ2!$AK$6,"",MAX(B$3:B281)+1)</f>
        <v/>
      </c>
      <c r="C282" s="47" t="str">
        <f>IF(B282="","",VLOOKUP(B282,ﾜｰｸｼｰﾄ2!$AK$7:$AL$780,2,FALSE))</f>
        <v/>
      </c>
    </row>
    <row r="283" spans="2:3" x14ac:dyDescent="0.55000000000000004">
      <c r="B283" s="18" t="str">
        <f>IF(MAX(B$3:B282)+1&gt;ﾜｰｸｼｰﾄ2!$AK$6,"",MAX(B$3:B282)+1)</f>
        <v/>
      </c>
      <c r="C283" s="47" t="str">
        <f>IF(B283="","",VLOOKUP(B283,ﾜｰｸｼｰﾄ2!$AK$7:$AL$780,2,FALSE))</f>
        <v/>
      </c>
    </row>
    <row r="284" spans="2:3" x14ac:dyDescent="0.55000000000000004">
      <c r="B284" s="18" t="str">
        <f>IF(MAX(B$3:B283)+1&gt;ﾜｰｸｼｰﾄ2!$AK$6,"",MAX(B$3:B283)+1)</f>
        <v/>
      </c>
      <c r="C284" s="47" t="str">
        <f>IF(B284="","",VLOOKUP(B284,ﾜｰｸｼｰﾄ2!$AK$7:$AL$780,2,FALSE))</f>
        <v/>
      </c>
    </row>
    <row r="285" spans="2:3" x14ac:dyDescent="0.55000000000000004">
      <c r="B285" s="18" t="str">
        <f>IF(MAX(B$3:B284)+1&gt;ﾜｰｸｼｰﾄ2!$AK$6,"",MAX(B$3:B284)+1)</f>
        <v/>
      </c>
      <c r="C285" s="47" t="str">
        <f>IF(B285="","",VLOOKUP(B285,ﾜｰｸｼｰﾄ2!$AK$7:$AL$780,2,FALSE))</f>
        <v/>
      </c>
    </row>
    <row r="286" spans="2:3" x14ac:dyDescent="0.55000000000000004">
      <c r="B286" s="18" t="str">
        <f>IF(MAX(B$3:B285)+1&gt;ﾜｰｸｼｰﾄ2!$AK$6,"",MAX(B$3:B285)+1)</f>
        <v/>
      </c>
      <c r="C286" s="47" t="str">
        <f>IF(B286="","",VLOOKUP(B286,ﾜｰｸｼｰﾄ2!$AK$7:$AL$780,2,FALSE))</f>
        <v/>
      </c>
    </row>
    <row r="287" spans="2:3" x14ac:dyDescent="0.55000000000000004">
      <c r="B287" s="18" t="str">
        <f>IF(MAX(B$3:B286)+1&gt;ﾜｰｸｼｰﾄ2!$AK$6,"",MAX(B$3:B286)+1)</f>
        <v/>
      </c>
      <c r="C287" s="47" t="str">
        <f>IF(B287="","",VLOOKUP(B287,ﾜｰｸｼｰﾄ2!$AK$7:$AL$780,2,FALSE))</f>
        <v/>
      </c>
    </row>
    <row r="288" spans="2:3" x14ac:dyDescent="0.55000000000000004">
      <c r="B288" s="18" t="str">
        <f>IF(MAX(B$3:B287)+1&gt;ﾜｰｸｼｰﾄ2!$AK$6,"",MAX(B$3:B287)+1)</f>
        <v/>
      </c>
      <c r="C288" s="47" t="str">
        <f>IF(B288="","",VLOOKUP(B288,ﾜｰｸｼｰﾄ2!$AK$7:$AL$780,2,FALSE))</f>
        <v/>
      </c>
    </row>
    <row r="289" spans="2:3" x14ac:dyDescent="0.55000000000000004">
      <c r="B289" s="18" t="str">
        <f>IF(MAX(B$3:B288)+1&gt;ﾜｰｸｼｰﾄ2!$AK$6,"",MAX(B$3:B288)+1)</f>
        <v/>
      </c>
      <c r="C289" s="47" t="str">
        <f>IF(B289="","",VLOOKUP(B289,ﾜｰｸｼｰﾄ2!$AK$7:$AL$780,2,FALSE))</f>
        <v/>
      </c>
    </row>
    <row r="290" spans="2:3" x14ac:dyDescent="0.55000000000000004">
      <c r="B290" s="18" t="str">
        <f>IF(MAX(B$3:B289)+1&gt;ﾜｰｸｼｰﾄ2!$AK$6,"",MAX(B$3:B289)+1)</f>
        <v/>
      </c>
      <c r="C290" s="47" t="str">
        <f>IF(B290="","",VLOOKUP(B290,ﾜｰｸｼｰﾄ2!$AK$7:$AL$780,2,FALSE))</f>
        <v/>
      </c>
    </row>
    <row r="291" spans="2:3" x14ac:dyDescent="0.55000000000000004">
      <c r="B291" s="18" t="str">
        <f>IF(MAX(B$3:B290)+1&gt;ﾜｰｸｼｰﾄ2!$AK$6,"",MAX(B$3:B290)+1)</f>
        <v/>
      </c>
      <c r="C291" s="47" t="str">
        <f>IF(B291="","",VLOOKUP(B291,ﾜｰｸｼｰﾄ2!$AK$7:$AL$780,2,FALSE))</f>
        <v/>
      </c>
    </row>
    <row r="292" spans="2:3" x14ac:dyDescent="0.55000000000000004">
      <c r="B292" s="18" t="str">
        <f>IF(MAX(B$3:B291)+1&gt;ﾜｰｸｼｰﾄ2!$AK$6,"",MAX(B$3:B291)+1)</f>
        <v/>
      </c>
      <c r="C292" s="47" t="str">
        <f>IF(B292="","",VLOOKUP(B292,ﾜｰｸｼｰﾄ2!$AK$7:$AL$780,2,FALSE))</f>
        <v/>
      </c>
    </row>
    <row r="293" spans="2:3" x14ac:dyDescent="0.55000000000000004">
      <c r="B293" s="18" t="str">
        <f>IF(MAX(B$3:B292)+1&gt;ﾜｰｸｼｰﾄ2!$AK$6,"",MAX(B$3:B292)+1)</f>
        <v/>
      </c>
      <c r="C293" s="47" t="str">
        <f>IF(B293="","",VLOOKUP(B293,ﾜｰｸｼｰﾄ2!$AK$7:$AL$780,2,FALSE))</f>
        <v/>
      </c>
    </row>
    <row r="294" spans="2:3" x14ac:dyDescent="0.55000000000000004">
      <c r="B294" s="18" t="str">
        <f>IF(MAX(B$3:B293)+1&gt;ﾜｰｸｼｰﾄ2!$AK$6,"",MAX(B$3:B293)+1)</f>
        <v/>
      </c>
      <c r="C294" s="47" t="str">
        <f>IF(B294="","",VLOOKUP(B294,ﾜｰｸｼｰﾄ2!$AK$7:$AL$780,2,FALSE))</f>
        <v/>
      </c>
    </row>
    <row r="295" spans="2:3" x14ac:dyDescent="0.55000000000000004">
      <c r="B295" s="18" t="str">
        <f>IF(MAX(B$3:B294)+1&gt;ﾜｰｸｼｰﾄ2!$AK$6,"",MAX(B$3:B294)+1)</f>
        <v/>
      </c>
      <c r="C295" s="47" t="str">
        <f>IF(B295="","",VLOOKUP(B295,ﾜｰｸｼｰﾄ2!$AK$7:$AL$780,2,FALSE))</f>
        <v/>
      </c>
    </row>
    <row r="296" spans="2:3" x14ac:dyDescent="0.55000000000000004">
      <c r="B296" s="18" t="str">
        <f>IF(MAX(B$3:B295)+1&gt;ﾜｰｸｼｰﾄ2!$AK$6,"",MAX(B$3:B295)+1)</f>
        <v/>
      </c>
      <c r="C296" s="47" t="str">
        <f>IF(B296="","",VLOOKUP(B296,ﾜｰｸｼｰﾄ2!$AK$7:$AL$780,2,FALSE))</f>
        <v/>
      </c>
    </row>
    <row r="297" spans="2:3" x14ac:dyDescent="0.55000000000000004">
      <c r="B297" s="18" t="str">
        <f>IF(MAX(B$3:B296)+1&gt;ﾜｰｸｼｰﾄ2!$AK$6,"",MAX(B$3:B296)+1)</f>
        <v/>
      </c>
      <c r="C297" s="47" t="str">
        <f>IF(B297="","",VLOOKUP(B297,ﾜｰｸｼｰﾄ2!$AK$7:$AL$780,2,FALSE))</f>
        <v/>
      </c>
    </row>
    <row r="298" spans="2:3" x14ac:dyDescent="0.55000000000000004">
      <c r="B298" s="18" t="str">
        <f>IF(MAX(B$3:B297)+1&gt;ﾜｰｸｼｰﾄ2!$AK$6,"",MAX(B$3:B297)+1)</f>
        <v/>
      </c>
      <c r="C298" s="47" t="str">
        <f>IF(B298="","",VLOOKUP(B298,ﾜｰｸｼｰﾄ2!$AK$7:$AL$780,2,FALSE))</f>
        <v/>
      </c>
    </row>
    <row r="299" spans="2:3" x14ac:dyDescent="0.55000000000000004">
      <c r="B299" s="18" t="str">
        <f>IF(MAX(B$3:B298)+1&gt;ﾜｰｸｼｰﾄ2!$AK$6,"",MAX(B$3:B298)+1)</f>
        <v/>
      </c>
      <c r="C299" s="47" t="str">
        <f>IF(B299="","",VLOOKUP(B299,ﾜｰｸｼｰﾄ2!$AK$7:$AL$780,2,FALSE))</f>
        <v/>
      </c>
    </row>
    <row r="300" spans="2:3" x14ac:dyDescent="0.55000000000000004">
      <c r="B300" s="18" t="str">
        <f>IF(MAX(B$3:B299)+1&gt;ﾜｰｸｼｰﾄ2!$AK$6,"",MAX(B$3:B299)+1)</f>
        <v/>
      </c>
      <c r="C300" s="47" t="str">
        <f>IF(B300="","",VLOOKUP(B300,ﾜｰｸｼｰﾄ2!$AK$7:$AL$780,2,FALSE))</f>
        <v/>
      </c>
    </row>
    <row r="301" spans="2:3" x14ac:dyDescent="0.55000000000000004">
      <c r="B301" s="18" t="str">
        <f>IF(MAX(B$3:B300)+1&gt;ﾜｰｸｼｰﾄ2!$AK$6,"",MAX(B$3:B300)+1)</f>
        <v/>
      </c>
      <c r="C301" s="47" t="str">
        <f>IF(B301="","",VLOOKUP(B301,ﾜｰｸｼｰﾄ2!$AK$7:$AL$780,2,FALSE))</f>
        <v/>
      </c>
    </row>
    <row r="302" spans="2:3" x14ac:dyDescent="0.55000000000000004">
      <c r="B302" s="18" t="str">
        <f>IF(MAX(B$3:B301)+1&gt;ﾜｰｸｼｰﾄ2!$AK$6,"",MAX(B$3:B301)+1)</f>
        <v/>
      </c>
      <c r="C302" s="47" t="str">
        <f>IF(B302="","",VLOOKUP(B302,ﾜｰｸｼｰﾄ2!$AK$7:$AL$780,2,FALSE))</f>
        <v/>
      </c>
    </row>
    <row r="303" spans="2:3" x14ac:dyDescent="0.55000000000000004">
      <c r="B303" s="18" t="str">
        <f>IF(MAX(B$3:B302)+1&gt;ﾜｰｸｼｰﾄ2!$AK$6,"",MAX(B$3:B302)+1)</f>
        <v/>
      </c>
      <c r="C303" s="47" t="str">
        <f>IF(B303="","",VLOOKUP(B303,ﾜｰｸｼｰﾄ2!$AK$7:$AL$780,2,FALSE))</f>
        <v/>
      </c>
    </row>
    <row r="304" spans="2:3" x14ac:dyDescent="0.55000000000000004">
      <c r="B304" s="18" t="str">
        <f>IF(MAX(B$3:B303)+1&gt;ﾜｰｸｼｰﾄ2!$AK$6,"",MAX(B$3:B303)+1)</f>
        <v/>
      </c>
      <c r="C304" s="47" t="str">
        <f>IF(B304="","",VLOOKUP(B304,ﾜｰｸｼｰﾄ2!$AK$7:$AL$780,2,FALSE))</f>
        <v/>
      </c>
    </row>
    <row r="305" spans="2:3" x14ac:dyDescent="0.55000000000000004">
      <c r="B305" s="18" t="str">
        <f>IF(MAX(B$3:B304)+1&gt;ﾜｰｸｼｰﾄ2!$AK$6,"",MAX(B$3:B304)+1)</f>
        <v/>
      </c>
      <c r="C305" s="47" t="str">
        <f>IF(B305="","",VLOOKUP(B305,ﾜｰｸｼｰﾄ2!$AK$7:$AL$780,2,FALSE))</f>
        <v/>
      </c>
    </row>
    <row r="306" spans="2:3" x14ac:dyDescent="0.55000000000000004">
      <c r="B306" s="18" t="str">
        <f>IF(MAX(B$3:B305)+1&gt;ﾜｰｸｼｰﾄ2!$AK$6,"",MAX(B$3:B305)+1)</f>
        <v/>
      </c>
      <c r="C306" s="47" t="str">
        <f>IF(B306="","",VLOOKUP(B306,ﾜｰｸｼｰﾄ2!$AK$7:$AL$780,2,FALSE))</f>
        <v/>
      </c>
    </row>
    <row r="307" spans="2:3" x14ac:dyDescent="0.55000000000000004">
      <c r="B307" s="18" t="str">
        <f>IF(MAX(B$3:B306)+1&gt;ﾜｰｸｼｰﾄ2!$AK$6,"",MAX(B$3:B306)+1)</f>
        <v/>
      </c>
      <c r="C307" s="47" t="str">
        <f>IF(B307="","",VLOOKUP(B307,ﾜｰｸｼｰﾄ2!$AK$7:$AL$780,2,FALSE))</f>
        <v/>
      </c>
    </row>
    <row r="308" spans="2:3" x14ac:dyDescent="0.55000000000000004">
      <c r="B308" s="18" t="str">
        <f>IF(MAX(B$3:B307)+1&gt;ﾜｰｸｼｰﾄ2!$AK$6,"",MAX(B$3:B307)+1)</f>
        <v/>
      </c>
      <c r="C308" s="47" t="str">
        <f>IF(B308="","",VLOOKUP(B308,ﾜｰｸｼｰﾄ2!$AK$7:$AL$780,2,FALSE))</f>
        <v/>
      </c>
    </row>
    <row r="309" spans="2:3" x14ac:dyDescent="0.55000000000000004">
      <c r="B309" s="18" t="str">
        <f>IF(MAX(B$3:B308)+1&gt;ﾜｰｸｼｰﾄ2!$AK$6,"",MAX(B$3:B308)+1)</f>
        <v/>
      </c>
      <c r="C309" s="47" t="str">
        <f>IF(B309="","",VLOOKUP(B309,ﾜｰｸｼｰﾄ2!$AK$7:$AL$780,2,FALSE))</f>
        <v/>
      </c>
    </row>
    <row r="310" spans="2:3" x14ac:dyDescent="0.55000000000000004">
      <c r="B310" s="18" t="str">
        <f>IF(MAX(B$3:B309)+1&gt;ﾜｰｸｼｰﾄ2!$AK$6,"",MAX(B$3:B309)+1)</f>
        <v/>
      </c>
      <c r="C310" s="47" t="str">
        <f>IF(B310="","",VLOOKUP(B310,ﾜｰｸｼｰﾄ2!$AK$7:$AL$780,2,FALSE))</f>
        <v/>
      </c>
    </row>
    <row r="311" spans="2:3" x14ac:dyDescent="0.55000000000000004">
      <c r="B311" s="18" t="str">
        <f>IF(MAX(B$3:B310)+1&gt;ﾜｰｸｼｰﾄ2!$AK$6,"",MAX(B$3:B310)+1)</f>
        <v/>
      </c>
      <c r="C311" s="47" t="str">
        <f>IF(B311="","",VLOOKUP(B311,ﾜｰｸｼｰﾄ2!$AK$7:$AL$780,2,FALSE))</f>
        <v/>
      </c>
    </row>
    <row r="312" spans="2:3" x14ac:dyDescent="0.55000000000000004">
      <c r="B312" s="18" t="str">
        <f>IF(MAX(B$3:B311)+1&gt;ﾜｰｸｼｰﾄ2!$AK$6,"",MAX(B$3:B311)+1)</f>
        <v/>
      </c>
      <c r="C312" s="47" t="str">
        <f>IF(B312="","",VLOOKUP(B312,ﾜｰｸｼｰﾄ2!$AK$7:$AL$780,2,FALSE))</f>
        <v/>
      </c>
    </row>
    <row r="313" spans="2:3" x14ac:dyDescent="0.55000000000000004">
      <c r="B313" s="18" t="str">
        <f>IF(MAX(B$3:B312)+1&gt;ﾜｰｸｼｰﾄ2!$AK$6,"",MAX(B$3:B312)+1)</f>
        <v/>
      </c>
      <c r="C313" s="47" t="str">
        <f>IF(B313="","",VLOOKUP(B313,ﾜｰｸｼｰﾄ2!$AK$7:$AL$780,2,FALSE))</f>
        <v/>
      </c>
    </row>
    <row r="314" spans="2:3" x14ac:dyDescent="0.55000000000000004">
      <c r="B314" s="18" t="str">
        <f>IF(MAX(B$3:B313)+1&gt;ﾜｰｸｼｰﾄ2!$AK$6,"",MAX(B$3:B313)+1)</f>
        <v/>
      </c>
      <c r="C314" s="47" t="str">
        <f>IF(B314="","",VLOOKUP(B314,ﾜｰｸｼｰﾄ2!$AK$7:$AL$780,2,FALSE))</f>
        <v/>
      </c>
    </row>
    <row r="315" spans="2:3" x14ac:dyDescent="0.55000000000000004">
      <c r="B315" s="18" t="str">
        <f>IF(MAX(B$3:B314)+1&gt;ﾜｰｸｼｰﾄ2!$AK$6,"",MAX(B$3:B314)+1)</f>
        <v/>
      </c>
      <c r="C315" s="47" t="str">
        <f>IF(B315="","",VLOOKUP(B315,ﾜｰｸｼｰﾄ2!$AK$7:$AL$780,2,FALSE))</f>
        <v/>
      </c>
    </row>
    <row r="316" spans="2:3" x14ac:dyDescent="0.55000000000000004">
      <c r="B316" s="18" t="str">
        <f>IF(MAX(B$3:B315)+1&gt;ﾜｰｸｼｰﾄ2!$AK$6,"",MAX(B$3:B315)+1)</f>
        <v/>
      </c>
      <c r="C316" s="47" t="str">
        <f>IF(B316="","",VLOOKUP(B316,ﾜｰｸｼｰﾄ2!$AK$7:$AL$780,2,FALSE))</f>
        <v/>
      </c>
    </row>
    <row r="317" spans="2:3" x14ac:dyDescent="0.55000000000000004">
      <c r="B317" s="18" t="str">
        <f>IF(MAX(B$3:B316)+1&gt;ﾜｰｸｼｰﾄ2!$AK$6,"",MAX(B$3:B316)+1)</f>
        <v/>
      </c>
      <c r="C317" s="47" t="str">
        <f>IF(B317="","",VLOOKUP(B317,ﾜｰｸｼｰﾄ2!$AK$7:$AL$780,2,FALSE))</f>
        <v/>
      </c>
    </row>
    <row r="318" spans="2:3" x14ac:dyDescent="0.55000000000000004">
      <c r="B318" s="18" t="str">
        <f>IF(MAX(B$3:B317)+1&gt;ﾜｰｸｼｰﾄ2!$AK$6,"",MAX(B$3:B317)+1)</f>
        <v/>
      </c>
      <c r="C318" s="47" t="str">
        <f>IF(B318="","",VLOOKUP(B318,ﾜｰｸｼｰﾄ2!$AK$7:$AL$780,2,FALSE))</f>
        <v/>
      </c>
    </row>
    <row r="319" spans="2:3" x14ac:dyDescent="0.55000000000000004">
      <c r="B319" s="18" t="str">
        <f>IF(MAX(B$3:B318)+1&gt;ﾜｰｸｼｰﾄ2!$AK$6,"",MAX(B$3:B318)+1)</f>
        <v/>
      </c>
      <c r="C319" s="47" t="str">
        <f>IF(B319="","",VLOOKUP(B319,ﾜｰｸｼｰﾄ2!$AK$7:$AL$780,2,FALSE))</f>
        <v/>
      </c>
    </row>
    <row r="320" spans="2:3" x14ac:dyDescent="0.55000000000000004">
      <c r="B320" s="18" t="str">
        <f>IF(MAX(B$3:B319)+1&gt;ﾜｰｸｼｰﾄ2!$AK$6,"",MAX(B$3:B319)+1)</f>
        <v/>
      </c>
      <c r="C320" s="47" t="str">
        <f>IF(B320="","",VLOOKUP(B320,ﾜｰｸｼｰﾄ2!$AK$7:$AL$780,2,FALSE))</f>
        <v/>
      </c>
    </row>
    <row r="321" spans="2:3" x14ac:dyDescent="0.55000000000000004">
      <c r="B321" s="18" t="str">
        <f>IF(MAX(B$3:B320)+1&gt;ﾜｰｸｼｰﾄ2!$AK$6,"",MAX(B$3:B320)+1)</f>
        <v/>
      </c>
      <c r="C321" s="47" t="str">
        <f>IF(B321="","",VLOOKUP(B321,ﾜｰｸｼｰﾄ2!$AK$7:$AL$780,2,FALSE))</f>
        <v/>
      </c>
    </row>
    <row r="322" spans="2:3" x14ac:dyDescent="0.55000000000000004">
      <c r="B322" s="18" t="str">
        <f>IF(MAX(B$3:B321)+1&gt;ﾜｰｸｼｰﾄ2!$AK$6,"",MAX(B$3:B321)+1)</f>
        <v/>
      </c>
      <c r="C322" s="47" t="str">
        <f>IF(B322="","",VLOOKUP(B322,ﾜｰｸｼｰﾄ2!$AK$7:$AL$780,2,FALSE))</f>
        <v/>
      </c>
    </row>
    <row r="323" spans="2:3" x14ac:dyDescent="0.55000000000000004">
      <c r="B323" s="18" t="str">
        <f>IF(MAX(B$3:B322)+1&gt;ﾜｰｸｼｰﾄ2!$AK$6,"",MAX(B$3:B322)+1)</f>
        <v/>
      </c>
      <c r="C323" s="47" t="str">
        <f>IF(B323="","",VLOOKUP(B323,ﾜｰｸｼｰﾄ2!$AK$7:$AL$780,2,FALSE))</f>
        <v/>
      </c>
    </row>
    <row r="324" spans="2:3" x14ac:dyDescent="0.55000000000000004">
      <c r="B324" s="18" t="str">
        <f>IF(MAX(B$3:B323)+1&gt;ﾜｰｸｼｰﾄ2!$AK$6,"",MAX(B$3:B323)+1)</f>
        <v/>
      </c>
      <c r="C324" s="47" t="str">
        <f>IF(B324="","",VLOOKUP(B324,ﾜｰｸｼｰﾄ2!$AK$7:$AL$780,2,FALSE))</f>
        <v/>
      </c>
    </row>
    <row r="325" spans="2:3" x14ac:dyDescent="0.55000000000000004">
      <c r="B325" s="18" t="str">
        <f>IF(MAX(B$3:B324)+1&gt;ﾜｰｸｼｰﾄ2!$AK$6,"",MAX(B$3:B324)+1)</f>
        <v/>
      </c>
      <c r="C325" s="47" t="str">
        <f>IF(B325="","",VLOOKUP(B325,ﾜｰｸｼｰﾄ2!$AK$7:$AL$780,2,FALSE))</f>
        <v/>
      </c>
    </row>
    <row r="326" spans="2:3" x14ac:dyDescent="0.55000000000000004">
      <c r="B326" s="18" t="str">
        <f>IF(MAX(B$3:B325)+1&gt;ﾜｰｸｼｰﾄ2!$AK$6,"",MAX(B$3:B325)+1)</f>
        <v/>
      </c>
      <c r="C326" s="47" t="str">
        <f>IF(B326="","",VLOOKUP(B326,ﾜｰｸｼｰﾄ2!$AK$7:$AL$780,2,FALSE))</f>
        <v/>
      </c>
    </row>
    <row r="327" spans="2:3" x14ac:dyDescent="0.55000000000000004">
      <c r="B327" s="18" t="str">
        <f>IF(MAX(B$3:B326)+1&gt;ﾜｰｸｼｰﾄ2!$AK$6,"",MAX(B$3:B326)+1)</f>
        <v/>
      </c>
      <c r="C327" s="47" t="str">
        <f>IF(B327="","",VLOOKUP(B327,ﾜｰｸｼｰﾄ2!$AK$7:$AL$780,2,FALSE))</f>
        <v/>
      </c>
    </row>
    <row r="328" spans="2:3" x14ac:dyDescent="0.55000000000000004">
      <c r="B328" s="18" t="str">
        <f>IF(MAX(B$3:B327)+1&gt;ﾜｰｸｼｰﾄ2!$AK$6,"",MAX(B$3:B327)+1)</f>
        <v/>
      </c>
      <c r="C328" s="47" t="str">
        <f>IF(B328="","",VLOOKUP(B328,ﾜｰｸｼｰﾄ2!$AK$7:$AL$780,2,FALSE))</f>
        <v/>
      </c>
    </row>
    <row r="329" spans="2:3" x14ac:dyDescent="0.55000000000000004">
      <c r="B329" s="18" t="str">
        <f>IF(MAX(B$3:B328)+1&gt;ﾜｰｸｼｰﾄ2!$AK$6,"",MAX(B$3:B328)+1)</f>
        <v/>
      </c>
      <c r="C329" s="47" t="str">
        <f>IF(B329="","",VLOOKUP(B329,ﾜｰｸｼｰﾄ2!$AK$7:$AL$780,2,FALSE))</f>
        <v/>
      </c>
    </row>
    <row r="330" spans="2:3" x14ac:dyDescent="0.55000000000000004">
      <c r="B330" s="18" t="str">
        <f>IF(MAX(B$3:B329)+1&gt;ﾜｰｸｼｰﾄ2!$AK$6,"",MAX(B$3:B329)+1)</f>
        <v/>
      </c>
      <c r="C330" s="47" t="str">
        <f>IF(B330="","",VLOOKUP(B330,ﾜｰｸｼｰﾄ2!$AK$7:$AL$780,2,FALSE))</f>
        <v/>
      </c>
    </row>
    <row r="331" spans="2:3" x14ac:dyDescent="0.55000000000000004">
      <c r="B331" s="18" t="str">
        <f>IF(MAX(B$3:B330)+1&gt;ﾜｰｸｼｰﾄ2!$AK$6,"",MAX(B$3:B330)+1)</f>
        <v/>
      </c>
      <c r="C331" s="47" t="str">
        <f>IF(B331="","",VLOOKUP(B331,ﾜｰｸｼｰﾄ2!$AK$7:$AL$780,2,FALSE))</f>
        <v/>
      </c>
    </row>
    <row r="332" spans="2:3" x14ac:dyDescent="0.55000000000000004">
      <c r="B332" s="18" t="str">
        <f>IF(MAX(B$3:B331)+1&gt;ﾜｰｸｼｰﾄ2!$AK$6,"",MAX(B$3:B331)+1)</f>
        <v/>
      </c>
      <c r="C332" s="47" t="str">
        <f>IF(B332="","",VLOOKUP(B332,ﾜｰｸｼｰﾄ2!$AK$7:$AL$780,2,FALSE))</f>
        <v/>
      </c>
    </row>
    <row r="333" spans="2:3" x14ac:dyDescent="0.55000000000000004">
      <c r="B333" s="18" t="str">
        <f>IF(MAX(B$3:B332)+1&gt;ﾜｰｸｼｰﾄ2!$AK$6,"",MAX(B$3:B332)+1)</f>
        <v/>
      </c>
      <c r="C333" s="47" t="str">
        <f>IF(B333="","",VLOOKUP(B333,ﾜｰｸｼｰﾄ2!$AK$7:$AL$780,2,FALSE))</f>
        <v/>
      </c>
    </row>
    <row r="334" spans="2:3" x14ac:dyDescent="0.55000000000000004">
      <c r="B334" s="18" t="str">
        <f>IF(MAX(B$3:B333)+1&gt;ﾜｰｸｼｰﾄ2!$AK$6,"",MAX(B$3:B333)+1)</f>
        <v/>
      </c>
      <c r="C334" s="47" t="str">
        <f>IF(B334="","",VLOOKUP(B334,ﾜｰｸｼｰﾄ2!$AK$7:$AL$780,2,FALSE))</f>
        <v/>
      </c>
    </row>
    <row r="335" spans="2:3" x14ac:dyDescent="0.55000000000000004">
      <c r="B335" s="18" t="str">
        <f>IF(MAX(B$3:B334)+1&gt;ﾜｰｸｼｰﾄ2!$AK$6,"",MAX(B$3:B334)+1)</f>
        <v/>
      </c>
      <c r="C335" s="47" t="str">
        <f>IF(B335="","",VLOOKUP(B335,ﾜｰｸｼｰﾄ2!$AK$7:$AL$780,2,FALSE))</f>
        <v/>
      </c>
    </row>
    <row r="336" spans="2:3" x14ac:dyDescent="0.55000000000000004">
      <c r="B336" s="18" t="str">
        <f>IF(MAX(B$3:B335)+1&gt;ﾜｰｸｼｰﾄ2!$AK$6,"",MAX(B$3:B335)+1)</f>
        <v/>
      </c>
      <c r="C336" s="47" t="str">
        <f>IF(B336="","",VLOOKUP(B336,ﾜｰｸｼｰﾄ2!$AK$7:$AL$780,2,FALSE))</f>
        <v/>
      </c>
    </row>
    <row r="337" spans="2:3" x14ac:dyDescent="0.55000000000000004">
      <c r="B337" s="18" t="str">
        <f>IF(MAX(B$3:B336)+1&gt;ﾜｰｸｼｰﾄ2!$AK$6,"",MAX(B$3:B336)+1)</f>
        <v/>
      </c>
      <c r="C337" s="47" t="str">
        <f>IF(B337="","",VLOOKUP(B337,ﾜｰｸｼｰﾄ2!$AK$7:$AL$780,2,FALSE))</f>
        <v/>
      </c>
    </row>
    <row r="338" spans="2:3" x14ac:dyDescent="0.55000000000000004">
      <c r="B338" s="18" t="str">
        <f>IF(MAX(B$3:B337)+1&gt;ﾜｰｸｼｰﾄ2!$AK$6,"",MAX(B$3:B337)+1)</f>
        <v/>
      </c>
      <c r="C338" s="47" t="str">
        <f>IF(B338="","",VLOOKUP(B338,ﾜｰｸｼｰﾄ2!$AK$7:$AL$780,2,FALSE))</f>
        <v/>
      </c>
    </row>
    <row r="339" spans="2:3" x14ac:dyDescent="0.55000000000000004">
      <c r="B339" s="18" t="str">
        <f>IF(MAX(B$3:B338)+1&gt;ﾜｰｸｼｰﾄ2!$AK$6,"",MAX(B$3:B338)+1)</f>
        <v/>
      </c>
      <c r="C339" s="47" t="str">
        <f>IF(B339="","",VLOOKUP(B339,ﾜｰｸｼｰﾄ2!$AK$7:$AL$780,2,FALSE))</f>
        <v/>
      </c>
    </row>
    <row r="340" spans="2:3" x14ac:dyDescent="0.55000000000000004">
      <c r="B340" s="18" t="str">
        <f>IF(MAX(B$3:B339)+1&gt;ﾜｰｸｼｰﾄ2!$AK$6,"",MAX(B$3:B339)+1)</f>
        <v/>
      </c>
      <c r="C340" s="47" t="str">
        <f>IF(B340="","",VLOOKUP(B340,ﾜｰｸｼｰﾄ2!$AK$7:$AL$780,2,FALSE))</f>
        <v/>
      </c>
    </row>
    <row r="341" spans="2:3" x14ac:dyDescent="0.55000000000000004">
      <c r="B341" s="18" t="str">
        <f>IF(MAX(B$3:B340)+1&gt;ﾜｰｸｼｰﾄ2!$AK$6,"",MAX(B$3:B340)+1)</f>
        <v/>
      </c>
      <c r="C341" s="47" t="str">
        <f>IF(B341="","",VLOOKUP(B341,ﾜｰｸｼｰﾄ2!$AK$7:$AL$780,2,FALSE))</f>
        <v/>
      </c>
    </row>
    <row r="342" spans="2:3" x14ac:dyDescent="0.55000000000000004">
      <c r="B342" s="18" t="str">
        <f>IF(MAX(B$3:B341)+1&gt;ﾜｰｸｼｰﾄ2!$AK$6,"",MAX(B$3:B341)+1)</f>
        <v/>
      </c>
      <c r="C342" s="47" t="str">
        <f>IF(B342="","",VLOOKUP(B342,ﾜｰｸｼｰﾄ2!$AK$7:$AL$780,2,FALSE))</f>
        <v/>
      </c>
    </row>
    <row r="343" spans="2:3" x14ac:dyDescent="0.55000000000000004">
      <c r="B343" s="18" t="str">
        <f>IF(MAX(B$3:B342)+1&gt;ﾜｰｸｼｰﾄ2!$AK$6,"",MAX(B$3:B342)+1)</f>
        <v/>
      </c>
      <c r="C343" s="47" t="str">
        <f>IF(B343="","",VLOOKUP(B343,ﾜｰｸｼｰﾄ2!$AK$7:$AL$780,2,FALSE))</f>
        <v/>
      </c>
    </row>
    <row r="344" spans="2:3" x14ac:dyDescent="0.55000000000000004">
      <c r="B344" s="18" t="str">
        <f>IF(MAX(B$3:B343)+1&gt;ﾜｰｸｼｰﾄ2!$AK$6,"",MAX(B$3:B343)+1)</f>
        <v/>
      </c>
      <c r="C344" s="47" t="str">
        <f>IF(B344="","",VLOOKUP(B344,ﾜｰｸｼｰﾄ2!$AK$7:$AL$780,2,FALSE))</f>
        <v/>
      </c>
    </row>
    <row r="345" spans="2:3" x14ac:dyDescent="0.55000000000000004">
      <c r="B345" s="18" t="str">
        <f>IF(MAX(B$3:B344)+1&gt;ﾜｰｸｼｰﾄ2!$AK$6,"",MAX(B$3:B344)+1)</f>
        <v/>
      </c>
      <c r="C345" s="47" t="str">
        <f>IF(B345="","",VLOOKUP(B345,ﾜｰｸｼｰﾄ2!$AK$7:$AL$780,2,FALSE))</f>
        <v/>
      </c>
    </row>
    <row r="346" spans="2:3" x14ac:dyDescent="0.55000000000000004">
      <c r="B346" s="18" t="str">
        <f>IF(MAX(B$3:B345)+1&gt;ﾜｰｸｼｰﾄ2!$AK$6,"",MAX(B$3:B345)+1)</f>
        <v/>
      </c>
      <c r="C346" s="47" t="str">
        <f>IF(B346="","",VLOOKUP(B346,ﾜｰｸｼｰﾄ2!$AK$7:$AL$780,2,FALSE))</f>
        <v/>
      </c>
    </row>
    <row r="347" spans="2:3" x14ac:dyDescent="0.55000000000000004">
      <c r="B347" s="18" t="str">
        <f>IF(MAX(B$3:B346)+1&gt;ﾜｰｸｼｰﾄ2!$AK$6,"",MAX(B$3:B346)+1)</f>
        <v/>
      </c>
      <c r="C347" s="47" t="str">
        <f>IF(B347="","",VLOOKUP(B347,ﾜｰｸｼｰﾄ2!$AK$7:$AL$780,2,FALSE))</f>
        <v/>
      </c>
    </row>
    <row r="348" spans="2:3" x14ac:dyDescent="0.55000000000000004">
      <c r="B348" s="18" t="str">
        <f>IF(MAX(B$3:B347)+1&gt;ﾜｰｸｼｰﾄ2!$AK$6,"",MAX(B$3:B347)+1)</f>
        <v/>
      </c>
      <c r="C348" s="47" t="str">
        <f>IF(B348="","",VLOOKUP(B348,ﾜｰｸｼｰﾄ2!$AK$7:$AL$780,2,FALSE))</f>
        <v/>
      </c>
    </row>
    <row r="349" spans="2:3" x14ac:dyDescent="0.55000000000000004">
      <c r="B349" s="18" t="str">
        <f>IF(MAX(B$3:B348)+1&gt;ﾜｰｸｼｰﾄ2!$AK$6,"",MAX(B$3:B348)+1)</f>
        <v/>
      </c>
      <c r="C349" s="47" t="str">
        <f>IF(B349="","",VLOOKUP(B349,ﾜｰｸｼｰﾄ2!$AK$7:$AL$780,2,FALSE))</f>
        <v/>
      </c>
    </row>
    <row r="350" spans="2:3" x14ac:dyDescent="0.55000000000000004">
      <c r="B350" s="18" t="str">
        <f>IF(MAX(B$3:B349)+1&gt;ﾜｰｸｼｰﾄ2!$AK$6,"",MAX(B$3:B349)+1)</f>
        <v/>
      </c>
      <c r="C350" s="47" t="str">
        <f>IF(B350="","",VLOOKUP(B350,ﾜｰｸｼｰﾄ2!$AK$7:$AL$780,2,FALSE))</f>
        <v/>
      </c>
    </row>
    <row r="351" spans="2:3" x14ac:dyDescent="0.55000000000000004">
      <c r="B351" s="18" t="str">
        <f>IF(MAX(B$3:B350)+1&gt;ﾜｰｸｼｰﾄ2!$AK$6,"",MAX(B$3:B350)+1)</f>
        <v/>
      </c>
      <c r="C351" s="47" t="str">
        <f>IF(B351="","",VLOOKUP(B351,ﾜｰｸｼｰﾄ2!$AK$7:$AL$780,2,FALSE))</f>
        <v/>
      </c>
    </row>
    <row r="352" spans="2:3" x14ac:dyDescent="0.55000000000000004">
      <c r="B352" s="18" t="str">
        <f>IF(MAX(B$3:B351)+1&gt;ﾜｰｸｼｰﾄ2!$AK$6,"",MAX(B$3:B351)+1)</f>
        <v/>
      </c>
      <c r="C352" s="47" t="str">
        <f>IF(B352="","",VLOOKUP(B352,ﾜｰｸｼｰﾄ2!$AK$7:$AL$780,2,FALSE))</f>
        <v/>
      </c>
    </row>
    <row r="353" spans="2:3" x14ac:dyDescent="0.55000000000000004">
      <c r="B353" s="18" t="str">
        <f>IF(MAX(B$3:B352)+1&gt;ﾜｰｸｼｰﾄ2!$AK$6,"",MAX(B$3:B352)+1)</f>
        <v/>
      </c>
      <c r="C353" s="47" t="str">
        <f>IF(B353="","",VLOOKUP(B353,ﾜｰｸｼｰﾄ2!$AK$7:$AL$780,2,FALSE))</f>
        <v/>
      </c>
    </row>
    <row r="354" spans="2:3" x14ac:dyDescent="0.55000000000000004">
      <c r="B354" s="18" t="str">
        <f>IF(MAX(B$3:B353)+1&gt;ﾜｰｸｼｰﾄ2!$AK$6,"",MAX(B$3:B353)+1)</f>
        <v/>
      </c>
      <c r="C354" s="47" t="str">
        <f>IF(B354="","",VLOOKUP(B354,ﾜｰｸｼｰﾄ2!$AK$7:$AL$780,2,FALSE))</f>
        <v/>
      </c>
    </row>
    <row r="355" spans="2:3" x14ac:dyDescent="0.55000000000000004">
      <c r="B355" s="18" t="str">
        <f>IF(MAX(B$3:B354)+1&gt;ﾜｰｸｼｰﾄ2!$AK$6,"",MAX(B$3:B354)+1)</f>
        <v/>
      </c>
      <c r="C355" s="47" t="str">
        <f>IF(B355="","",VLOOKUP(B355,ﾜｰｸｼｰﾄ2!$AK$7:$AL$780,2,FALSE))</f>
        <v/>
      </c>
    </row>
    <row r="356" spans="2:3" x14ac:dyDescent="0.55000000000000004">
      <c r="B356" s="18" t="str">
        <f>IF(MAX(B$3:B355)+1&gt;ﾜｰｸｼｰﾄ2!$AK$6,"",MAX(B$3:B355)+1)</f>
        <v/>
      </c>
      <c r="C356" s="47" t="str">
        <f>IF(B356="","",VLOOKUP(B356,ﾜｰｸｼｰﾄ2!$AK$7:$AL$780,2,FALSE))</f>
        <v/>
      </c>
    </row>
    <row r="357" spans="2:3" x14ac:dyDescent="0.55000000000000004">
      <c r="B357" s="18" t="str">
        <f>IF(MAX(B$3:B356)+1&gt;ﾜｰｸｼｰﾄ2!$AK$6,"",MAX(B$3:B356)+1)</f>
        <v/>
      </c>
      <c r="C357" s="47" t="str">
        <f>IF(B357="","",VLOOKUP(B357,ﾜｰｸｼｰﾄ2!$AK$7:$AL$780,2,FALSE))</f>
        <v/>
      </c>
    </row>
    <row r="358" spans="2:3" x14ac:dyDescent="0.55000000000000004">
      <c r="B358" s="18" t="str">
        <f>IF(MAX(B$3:B357)+1&gt;ﾜｰｸｼｰﾄ2!$AK$6,"",MAX(B$3:B357)+1)</f>
        <v/>
      </c>
      <c r="C358" s="47" t="str">
        <f>IF(B358="","",VLOOKUP(B358,ﾜｰｸｼｰﾄ2!$AK$7:$AL$780,2,FALSE))</f>
        <v/>
      </c>
    </row>
    <row r="359" spans="2:3" x14ac:dyDescent="0.55000000000000004">
      <c r="B359" s="18" t="str">
        <f>IF(MAX(B$3:B358)+1&gt;ﾜｰｸｼｰﾄ2!$AK$6,"",MAX(B$3:B358)+1)</f>
        <v/>
      </c>
      <c r="C359" s="47" t="str">
        <f>IF(B359="","",VLOOKUP(B359,ﾜｰｸｼｰﾄ2!$AK$7:$AL$780,2,FALSE))</f>
        <v/>
      </c>
    </row>
    <row r="360" spans="2:3" x14ac:dyDescent="0.55000000000000004">
      <c r="B360" s="18" t="str">
        <f>IF(MAX(B$3:B359)+1&gt;ﾜｰｸｼｰﾄ2!$AK$6,"",MAX(B$3:B359)+1)</f>
        <v/>
      </c>
      <c r="C360" s="47" t="str">
        <f>IF(B360="","",VLOOKUP(B360,ﾜｰｸｼｰﾄ2!$AK$7:$AL$780,2,FALSE))</f>
        <v/>
      </c>
    </row>
    <row r="361" spans="2:3" x14ac:dyDescent="0.55000000000000004">
      <c r="B361" s="18" t="str">
        <f>IF(MAX(B$3:B360)+1&gt;ﾜｰｸｼｰﾄ2!$AK$6,"",MAX(B$3:B360)+1)</f>
        <v/>
      </c>
      <c r="C361" s="47" t="str">
        <f>IF(B361="","",VLOOKUP(B361,ﾜｰｸｼｰﾄ2!$AK$7:$AL$780,2,FALSE))</f>
        <v/>
      </c>
    </row>
    <row r="362" spans="2:3" x14ac:dyDescent="0.55000000000000004">
      <c r="B362" s="18" t="str">
        <f>IF(MAX(B$3:B361)+1&gt;ﾜｰｸｼｰﾄ2!$AK$6,"",MAX(B$3:B361)+1)</f>
        <v/>
      </c>
      <c r="C362" s="47" t="str">
        <f>IF(B362="","",VLOOKUP(B362,ﾜｰｸｼｰﾄ2!$AK$7:$AL$780,2,FALSE))</f>
        <v/>
      </c>
    </row>
    <row r="363" spans="2:3" x14ac:dyDescent="0.55000000000000004">
      <c r="B363" s="18" t="str">
        <f>IF(MAX(B$3:B362)+1&gt;ﾜｰｸｼｰﾄ2!$AK$6,"",MAX(B$3:B362)+1)</f>
        <v/>
      </c>
      <c r="C363" s="47" t="str">
        <f>IF(B363="","",VLOOKUP(B363,ﾜｰｸｼｰﾄ2!$AK$7:$AL$780,2,FALSE))</f>
        <v/>
      </c>
    </row>
    <row r="364" spans="2:3" x14ac:dyDescent="0.55000000000000004">
      <c r="B364" s="18" t="str">
        <f>IF(MAX(B$3:B363)+1&gt;ﾜｰｸｼｰﾄ2!$AK$6,"",MAX(B$3:B363)+1)</f>
        <v/>
      </c>
      <c r="C364" s="47" t="str">
        <f>IF(B364="","",VLOOKUP(B364,ﾜｰｸｼｰﾄ2!$AK$7:$AL$780,2,FALSE))</f>
        <v/>
      </c>
    </row>
    <row r="365" spans="2:3" x14ac:dyDescent="0.55000000000000004">
      <c r="B365" s="18" t="str">
        <f>IF(MAX(B$3:B364)+1&gt;ﾜｰｸｼｰﾄ2!$AK$6,"",MAX(B$3:B364)+1)</f>
        <v/>
      </c>
      <c r="C365" s="47" t="str">
        <f>IF(B365="","",VLOOKUP(B365,ﾜｰｸｼｰﾄ2!$AK$7:$AL$780,2,FALSE))</f>
        <v/>
      </c>
    </row>
    <row r="366" spans="2:3" x14ac:dyDescent="0.55000000000000004">
      <c r="B366" s="18" t="str">
        <f>IF(MAX(B$3:B365)+1&gt;ﾜｰｸｼｰﾄ2!$AK$6,"",MAX(B$3:B365)+1)</f>
        <v/>
      </c>
      <c r="C366" s="47" t="str">
        <f>IF(B366="","",VLOOKUP(B366,ﾜｰｸｼｰﾄ2!$AK$7:$AL$780,2,FALSE))</f>
        <v/>
      </c>
    </row>
    <row r="367" spans="2:3" x14ac:dyDescent="0.55000000000000004">
      <c r="B367" s="18" t="str">
        <f>IF(MAX(B$3:B366)+1&gt;ﾜｰｸｼｰﾄ2!$AK$6,"",MAX(B$3:B366)+1)</f>
        <v/>
      </c>
      <c r="C367" s="47" t="str">
        <f>IF(B367="","",VLOOKUP(B367,ﾜｰｸｼｰﾄ2!$AK$7:$AL$780,2,FALSE))</f>
        <v/>
      </c>
    </row>
    <row r="368" spans="2:3" x14ac:dyDescent="0.55000000000000004">
      <c r="B368" s="18" t="str">
        <f>IF(MAX(B$3:B367)+1&gt;ﾜｰｸｼｰﾄ2!$AK$6,"",MAX(B$3:B367)+1)</f>
        <v/>
      </c>
      <c r="C368" s="47" t="str">
        <f>IF(B368="","",VLOOKUP(B368,ﾜｰｸｼｰﾄ2!$AK$7:$AL$780,2,FALSE))</f>
        <v/>
      </c>
    </row>
    <row r="369" spans="2:3" x14ac:dyDescent="0.55000000000000004">
      <c r="B369" s="18" t="str">
        <f>IF(MAX(B$3:B368)+1&gt;ﾜｰｸｼｰﾄ2!$AK$6,"",MAX(B$3:B368)+1)</f>
        <v/>
      </c>
      <c r="C369" s="47" t="str">
        <f>IF(B369="","",VLOOKUP(B369,ﾜｰｸｼｰﾄ2!$AK$7:$AL$780,2,FALSE))</f>
        <v/>
      </c>
    </row>
    <row r="370" spans="2:3" x14ac:dyDescent="0.55000000000000004">
      <c r="B370" s="18" t="str">
        <f>IF(MAX(B$3:B369)+1&gt;ﾜｰｸｼｰﾄ2!$AK$6,"",MAX(B$3:B369)+1)</f>
        <v/>
      </c>
      <c r="C370" s="47" t="str">
        <f>IF(B370="","",VLOOKUP(B370,ﾜｰｸｼｰﾄ2!$AK$7:$AL$780,2,FALSE))</f>
        <v/>
      </c>
    </row>
    <row r="371" spans="2:3" x14ac:dyDescent="0.55000000000000004">
      <c r="B371" s="18" t="str">
        <f>IF(MAX(B$3:B370)+1&gt;ﾜｰｸｼｰﾄ2!$AK$6,"",MAX(B$3:B370)+1)</f>
        <v/>
      </c>
      <c r="C371" s="47" t="str">
        <f>IF(B371="","",VLOOKUP(B371,ﾜｰｸｼｰﾄ2!$AK$7:$AL$780,2,FALSE))</f>
        <v/>
      </c>
    </row>
    <row r="372" spans="2:3" x14ac:dyDescent="0.55000000000000004">
      <c r="B372" s="18" t="str">
        <f>IF(MAX(B$3:B371)+1&gt;ﾜｰｸｼｰﾄ2!$AK$6,"",MAX(B$3:B371)+1)</f>
        <v/>
      </c>
      <c r="C372" s="47" t="str">
        <f>IF(B372="","",VLOOKUP(B372,ﾜｰｸｼｰﾄ2!$AK$7:$AL$780,2,FALSE))</f>
        <v/>
      </c>
    </row>
    <row r="373" spans="2:3" x14ac:dyDescent="0.55000000000000004">
      <c r="B373" s="18" t="str">
        <f>IF(MAX(B$3:B372)+1&gt;ﾜｰｸｼｰﾄ2!$AK$6,"",MAX(B$3:B372)+1)</f>
        <v/>
      </c>
      <c r="C373" s="47" t="str">
        <f>IF(B373="","",VLOOKUP(B373,ﾜｰｸｼｰﾄ2!$AK$7:$AL$780,2,FALSE))</f>
        <v/>
      </c>
    </row>
    <row r="374" spans="2:3" x14ac:dyDescent="0.55000000000000004">
      <c r="B374" s="18" t="str">
        <f>IF(MAX(B$3:B373)+1&gt;ﾜｰｸｼｰﾄ2!$AK$6,"",MAX(B$3:B373)+1)</f>
        <v/>
      </c>
      <c r="C374" s="47" t="str">
        <f>IF(B374="","",VLOOKUP(B374,ﾜｰｸｼｰﾄ2!$AK$7:$AL$780,2,FALSE))</f>
        <v/>
      </c>
    </row>
    <row r="375" spans="2:3" x14ac:dyDescent="0.55000000000000004">
      <c r="B375" s="18" t="str">
        <f>IF(MAX(B$3:B374)+1&gt;ﾜｰｸｼｰﾄ2!$AK$6,"",MAX(B$3:B374)+1)</f>
        <v/>
      </c>
      <c r="C375" s="47" t="str">
        <f>IF(B375="","",VLOOKUP(B375,ﾜｰｸｼｰﾄ2!$AK$7:$AL$780,2,FALSE))</f>
        <v/>
      </c>
    </row>
    <row r="376" spans="2:3" x14ac:dyDescent="0.55000000000000004">
      <c r="B376" s="18" t="str">
        <f>IF(MAX(B$3:B375)+1&gt;ﾜｰｸｼｰﾄ2!$AK$6,"",MAX(B$3:B375)+1)</f>
        <v/>
      </c>
      <c r="C376" s="47" t="str">
        <f>IF(B376="","",VLOOKUP(B376,ﾜｰｸｼｰﾄ2!$AK$7:$AL$780,2,FALSE))</f>
        <v/>
      </c>
    </row>
    <row r="377" spans="2:3" x14ac:dyDescent="0.55000000000000004">
      <c r="B377" s="18" t="str">
        <f>IF(MAX(B$3:B376)+1&gt;ﾜｰｸｼｰﾄ2!$AK$6,"",MAX(B$3:B376)+1)</f>
        <v/>
      </c>
      <c r="C377" s="47" t="str">
        <f>IF(B377="","",VLOOKUP(B377,ﾜｰｸｼｰﾄ2!$AK$7:$AL$780,2,FALSE))</f>
        <v/>
      </c>
    </row>
    <row r="378" spans="2:3" x14ac:dyDescent="0.55000000000000004">
      <c r="B378" s="18" t="str">
        <f>IF(MAX(B$3:B377)+1&gt;ﾜｰｸｼｰﾄ2!$AK$6,"",MAX(B$3:B377)+1)</f>
        <v/>
      </c>
      <c r="C378" s="47" t="str">
        <f>IF(B378="","",VLOOKUP(B378,ﾜｰｸｼｰﾄ2!$AK$7:$AL$780,2,FALSE))</f>
        <v/>
      </c>
    </row>
    <row r="379" spans="2:3" x14ac:dyDescent="0.55000000000000004">
      <c r="B379" s="18" t="str">
        <f>IF(MAX(B$3:B378)+1&gt;ﾜｰｸｼｰﾄ2!$AK$6,"",MAX(B$3:B378)+1)</f>
        <v/>
      </c>
      <c r="C379" s="47" t="str">
        <f>IF(B379="","",VLOOKUP(B379,ﾜｰｸｼｰﾄ2!$AK$7:$AL$780,2,FALSE))</f>
        <v/>
      </c>
    </row>
    <row r="380" spans="2:3" x14ac:dyDescent="0.55000000000000004">
      <c r="B380" s="18" t="str">
        <f>IF(MAX(B$3:B379)+1&gt;ﾜｰｸｼｰﾄ2!$AK$6,"",MAX(B$3:B379)+1)</f>
        <v/>
      </c>
      <c r="C380" s="47" t="str">
        <f>IF(B380="","",VLOOKUP(B380,ﾜｰｸｼｰﾄ2!$AK$7:$AL$780,2,FALSE))</f>
        <v/>
      </c>
    </row>
    <row r="381" spans="2:3" x14ac:dyDescent="0.55000000000000004">
      <c r="B381" s="18" t="str">
        <f>IF(MAX(B$3:B380)+1&gt;ﾜｰｸｼｰﾄ2!$AK$6,"",MAX(B$3:B380)+1)</f>
        <v/>
      </c>
      <c r="C381" s="47" t="str">
        <f>IF(B381="","",VLOOKUP(B381,ﾜｰｸｼｰﾄ2!$AK$7:$AL$780,2,FALSE))</f>
        <v/>
      </c>
    </row>
    <row r="382" spans="2:3" x14ac:dyDescent="0.55000000000000004">
      <c r="B382" s="18" t="str">
        <f>IF(MAX(B$3:B381)+1&gt;ﾜｰｸｼｰﾄ2!$AK$6,"",MAX(B$3:B381)+1)</f>
        <v/>
      </c>
      <c r="C382" s="47" t="str">
        <f>IF(B382="","",VLOOKUP(B382,ﾜｰｸｼｰﾄ2!$AK$7:$AL$780,2,FALSE))</f>
        <v/>
      </c>
    </row>
    <row r="383" spans="2:3" x14ac:dyDescent="0.55000000000000004">
      <c r="B383" s="18" t="str">
        <f>IF(MAX(B$3:B382)+1&gt;ﾜｰｸｼｰﾄ2!$AK$6,"",MAX(B$3:B382)+1)</f>
        <v/>
      </c>
      <c r="C383" s="47" t="str">
        <f>IF(B383="","",VLOOKUP(B383,ﾜｰｸｼｰﾄ2!$AK$7:$AL$780,2,FALSE))</f>
        <v/>
      </c>
    </row>
    <row r="384" spans="2:3" x14ac:dyDescent="0.55000000000000004">
      <c r="B384" s="18" t="str">
        <f>IF(MAX(B$3:B383)+1&gt;ﾜｰｸｼｰﾄ2!$AK$6,"",MAX(B$3:B383)+1)</f>
        <v/>
      </c>
      <c r="C384" s="47" t="str">
        <f>IF(B384="","",VLOOKUP(B384,ﾜｰｸｼｰﾄ2!$AK$7:$AL$780,2,FALSE))</f>
        <v/>
      </c>
    </row>
    <row r="385" spans="2:3" x14ac:dyDescent="0.55000000000000004">
      <c r="B385" s="18" t="str">
        <f>IF(MAX(B$3:B384)+1&gt;ﾜｰｸｼｰﾄ2!$AK$6,"",MAX(B$3:B384)+1)</f>
        <v/>
      </c>
      <c r="C385" s="47" t="str">
        <f>IF(B385="","",VLOOKUP(B385,ﾜｰｸｼｰﾄ2!$AK$7:$AL$780,2,FALSE))</f>
        <v/>
      </c>
    </row>
    <row r="386" spans="2:3" x14ac:dyDescent="0.55000000000000004">
      <c r="B386" s="18" t="str">
        <f>IF(MAX(B$3:B385)+1&gt;ﾜｰｸｼｰﾄ2!$AK$6,"",MAX(B$3:B385)+1)</f>
        <v/>
      </c>
      <c r="C386" s="47" t="str">
        <f>IF(B386="","",VLOOKUP(B386,ﾜｰｸｼｰﾄ2!$AK$7:$AL$780,2,FALSE))</f>
        <v/>
      </c>
    </row>
    <row r="387" spans="2:3" x14ac:dyDescent="0.55000000000000004">
      <c r="B387" s="18" t="str">
        <f>IF(MAX(B$3:B386)+1&gt;ﾜｰｸｼｰﾄ2!$AK$6,"",MAX(B$3:B386)+1)</f>
        <v/>
      </c>
      <c r="C387" s="47" t="str">
        <f>IF(B387="","",VLOOKUP(B387,ﾜｰｸｼｰﾄ2!$AK$7:$AL$780,2,FALSE))</f>
        <v/>
      </c>
    </row>
    <row r="388" spans="2:3" x14ac:dyDescent="0.55000000000000004">
      <c r="B388" s="18" t="str">
        <f>IF(MAX(B$3:B387)+1&gt;ﾜｰｸｼｰﾄ2!$AK$6,"",MAX(B$3:B387)+1)</f>
        <v/>
      </c>
      <c r="C388" s="47" t="str">
        <f>IF(B388="","",VLOOKUP(B388,ﾜｰｸｼｰﾄ2!$AK$7:$AL$780,2,FALSE))</f>
        <v/>
      </c>
    </row>
    <row r="389" spans="2:3" x14ac:dyDescent="0.55000000000000004">
      <c r="B389" s="18" t="str">
        <f>IF(MAX(B$3:B388)+1&gt;ﾜｰｸｼｰﾄ2!$AK$6,"",MAX(B$3:B388)+1)</f>
        <v/>
      </c>
      <c r="C389" s="47" t="str">
        <f>IF(B389="","",VLOOKUP(B389,ﾜｰｸｼｰﾄ2!$AK$7:$AL$780,2,FALSE))</f>
        <v/>
      </c>
    </row>
    <row r="390" spans="2:3" x14ac:dyDescent="0.55000000000000004">
      <c r="B390" s="18" t="str">
        <f>IF(MAX(B$3:B389)+1&gt;ﾜｰｸｼｰﾄ2!$AK$6,"",MAX(B$3:B389)+1)</f>
        <v/>
      </c>
      <c r="C390" s="47" t="str">
        <f>IF(B390="","",VLOOKUP(B390,ﾜｰｸｼｰﾄ2!$AK$7:$AL$780,2,FALSE))</f>
        <v/>
      </c>
    </row>
    <row r="391" spans="2:3" x14ac:dyDescent="0.55000000000000004">
      <c r="B391" s="18" t="str">
        <f>IF(MAX(B$3:B390)+1&gt;ﾜｰｸｼｰﾄ2!$AK$6,"",MAX(B$3:B390)+1)</f>
        <v/>
      </c>
      <c r="C391" s="47" t="str">
        <f>IF(B391="","",VLOOKUP(B391,ﾜｰｸｼｰﾄ2!$AK$7:$AL$780,2,FALSE))</f>
        <v/>
      </c>
    </row>
    <row r="392" spans="2:3" x14ac:dyDescent="0.55000000000000004">
      <c r="B392" s="18" t="str">
        <f>IF(MAX(B$3:B391)+1&gt;ﾜｰｸｼｰﾄ2!$AK$6,"",MAX(B$3:B391)+1)</f>
        <v/>
      </c>
      <c r="C392" s="47" t="str">
        <f>IF(B392="","",VLOOKUP(B392,ﾜｰｸｼｰﾄ2!$AK$7:$AL$780,2,FALSE))</f>
        <v/>
      </c>
    </row>
    <row r="393" spans="2:3" x14ac:dyDescent="0.55000000000000004">
      <c r="B393" s="18" t="str">
        <f>IF(MAX(B$3:B392)+1&gt;ﾜｰｸｼｰﾄ2!$AK$6,"",MAX(B$3:B392)+1)</f>
        <v/>
      </c>
      <c r="C393" s="47" t="str">
        <f>IF(B393="","",VLOOKUP(B393,ﾜｰｸｼｰﾄ2!$AK$7:$AL$780,2,FALSE))</f>
        <v/>
      </c>
    </row>
    <row r="394" spans="2:3" x14ac:dyDescent="0.55000000000000004">
      <c r="B394" s="18" t="str">
        <f>IF(MAX(B$3:B393)+1&gt;ﾜｰｸｼｰﾄ2!$AK$6,"",MAX(B$3:B393)+1)</f>
        <v/>
      </c>
      <c r="C394" s="47" t="str">
        <f>IF(B394="","",VLOOKUP(B394,ﾜｰｸｼｰﾄ2!$AK$7:$AL$780,2,FALSE))</f>
        <v/>
      </c>
    </row>
    <row r="395" spans="2:3" x14ac:dyDescent="0.55000000000000004">
      <c r="B395" s="18" t="str">
        <f>IF(MAX(B$3:B394)+1&gt;ﾜｰｸｼｰﾄ2!$AK$6,"",MAX(B$3:B394)+1)</f>
        <v/>
      </c>
      <c r="C395" s="47" t="str">
        <f>IF(B395="","",VLOOKUP(B395,ﾜｰｸｼｰﾄ2!$AK$7:$AL$780,2,FALSE))</f>
        <v/>
      </c>
    </row>
    <row r="396" spans="2:3" x14ac:dyDescent="0.55000000000000004">
      <c r="B396" s="18" t="str">
        <f>IF(MAX(B$3:B395)+1&gt;ﾜｰｸｼｰﾄ2!$AK$6,"",MAX(B$3:B395)+1)</f>
        <v/>
      </c>
      <c r="C396" s="47" t="str">
        <f>IF(B396="","",VLOOKUP(B396,ﾜｰｸｼｰﾄ2!$AK$7:$AL$780,2,FALSE))</f>
        <v/>
      </c>
    </row>
    <row r="397" spans="2:3" x14ac:dyDescent="0.55000000000000004">
      <c r="B397" s="18" t="str">
        <f>IF(MAX(B$3:B396)+1&gt;ﾜｰｸｼｰﾄ2!$AK$6,"",MAX(B$3:B396)+1)</f>
        <v/>
      </c>
      <c r="C397" s="47" t="str">
        <f>IF(B397="","",VLOOKUP(B397,ﾜｰｸｼｰﾄ2!$AK$7:$AL$780,2,FALSE))</f>
        <v/>
      </c>
    </row>
    <row r="398" spans="2:3" x14ac:dyDescent="0.55000000000000004">
      <c r="B398" s="18" t="str">
        <f>IF(MAX(B$3:B397)+1&gt;ﾜｰｸｼｰﾄ2!$AK$6,"",MAX(B$3:B397)+1)</f>
        <v/>
      </c>
      <c r="C398" s="47" t="str">
        <f>IF(B398="","",VLOOKUP(B398,ﾜｰｸｼｰﾄ2!$AK$7:$AL$780,2,FALSE))</f>
        <v/>
      </c>
    </row>
    <row r="399" spans="2:3" x14ac:dyDescent="0.55000000000000004">
      <c r="B399" s="18" t="str">
        <f>IF(MAX(B$3:B398)+1&gt;ﾜｰｸｼｰﾄ2!$AK$6,"",MAX(B$3:B398)+1)</f>
        <v/>
      </c>
      <c r="C399" s="47" t="str">
        <f>IF(B399="","",VLOOKUP(B399,ﾜｰｸｼｰﾄ2!$AK$7:$AL$780,2,FALSE))</f>
        <v/>
      </c>
    </row>
    <row r="400" spans="2:3" x14ac:dyDescent="0.55000000000000004">
      <c r="B400" s="18" t="str">
        <f>IF(MAX(B$3:B399)+1&gt;ﾜｰｸｼｰﾄ2!$AK$6,"",MAX(B$3:B399)+1)</f>
        <v/>
      </c>
      <c r="C400" s="47" t="str">
        <f>IF(B400="","",VLOOKUP(B400,ﾜｰｸｼｰﾄ2!$AK$7:$AL$780,2,FALSE))</f>
        <v/>
      </c>
    </row>
    <row r="401" spans="2:3" x14ac:dyDescent="0.55000000000000004">
      <c r="B401" s="18" t="str">
        <f>IF(MAX(B$3:B400)+1&gt;ﾜｰｸｼｰﾄ2!$AK$6,"",MAX(B$3:B400)+1)</f>
        <v/>
      </c>
      <c r="C401" s="47" t="str">
        <f>IF(B401="","",VLOOKUP(B401,ﾜｰｸｼｰﾄ2!$AK$7:$AL$780,2,FALSE))</f>
        <v/>
      </c>
    </row>
    <row r="402" spans="2:3" x14ac:dyDescent="0.55000000000000004">
      <c r="B402" s="18" t="str">
        <f>IF(MAX(B$3:B401)+1&gt;ﾜｰｸｼｰﾄ2!$AK$6,"",MAX(B$3:B401)+1)</f>
        <v/>
      </c>
      <c r="C402" s="47" t="str">
        <f>IF(B402="","",VLOOKUP(B402,ﾜｰｸｼｰﾄ2!$AK$7:$AL$780,2,FALSE))</f>
        <v/>
      </c>
    </row>
    <row r="403" spans="2:3" x14ac:dyDescent="0.55000000000000004">
      <c r="B403" s="18" t="str">
        <f>IF(MAX(B$3:B402)+1&gt;ﾜｰｸｼｰﾄ2!$AK$6,"",MAX(B$3:B402)+1)</f>
        <v/>
      </c>
      <c r="C403" s="47" t="str">
        <f>IF(B403="","",VLOOKUP(B403,ﾜｰｸｼｰﾄ2!$AK$7:$AL$780,2,FALSE))</f>
        <v/>
      </c>
    </row>
    <row r="404" spans="2:3" x14ac:dyDescent="0.55000000000000004">
      <c r="B404" s="18" t="str">
        <f>IF(MAX(B$3:B403)+1&gt;ﾜｰｸｼｰﾄ2!$AK$6,"",MAX(B$3:B403)+1)</f>
        <v/>
      </c>
      <c r="C404" s="47" t="str">
        <f>IF(B404="","",VLOOKUP(B404,ﾜｰｸｼｰﾄ2!$AK$7:$AL$780,2,FALSE))</f>
        <v/>
      </c>
    </row>
    <row r="405" spans="2:3" x14ac:dyDescent="0.55000000000000004">
      <c r="B405" s="18" t="str">
        <f>IF(MAX(B$3:B404)+1&gt;ﾜｰｸｼｰﾄ2!$AK$6,"",MAX(B$3:B404)+1)</f>
        <v/>
      </c>
      <c r="C405" s="47" t="str">
        <f>IF(B405="","",VLOOKUP(B405,ﾜｰｸｼｰﾄ2!$AK$7:$AL$780,2,FALSE))</f>
        <v/>
      </c>
    </row>
    <row r="406" spans="2:3" x14ac:dyDescent="0.55000000000000004">
      <c r="B406" s="18" t="str">
        <f>IF(MAX(B$3:B405)+1&gt;ﾜｰｸｼｰﾄ2!$AK$6,"",MAX(B$3:B405)+1)</f>
        <v/>
      </c>
      <c r="C406" s="47" t="str">
        <f>IF(B406="","",VLOOKUP(B406,ﾜｰｸｼｰﾄ2!$AK$7:$AL$780,2,FALSE))</f>
        <v/>
      </c>
    </row>
    <row r="407" spans="2:3" x14ac:dyDescent="0.55000000000000004">
      <c r="B407" s="18" t="str">
        <f>IF(MAX(B$3:B406)+1&gt;ﾜｰｸｼｰﾄ2!$AK$6,"",MAX(B$3:B406)+1)</f>
        <v/>
      </c>
      <c r="C407" s="47" t="str">
        <f>IF(B407="","",VLOOKUP(B407,ﾜｰｸｼｰﾄ2!$AK$7:$AL$780,2,FALSE))</f>
        <v/>
      </c>
    </row>
    <row r="408" spans="2:3" x14ac:dyDescent="0.55000000000000004">
      <c r="B408" s="18" t="str">
        <f>IF(MAX(B$3:B407)+1&gt;ﾜｰｸｼｰﾄ2!$AK$6,"",MAX(B$3:B407)+1)</f>
        <v/>
      </c>
      <c r="C408" s="47" t="str">
        <f>IF(B408="","",VLOOKUP(B408,ﾜｰｸｼｰﾄ2!$AK$7:$AL$780,2,FALSE))</f>
        <v/>
      </c>
    </row>
    <row r="409" spans="2:3" x14ac:dyDescent="0.55000000000000004">
      <c r="B409" s="18" t="str">
        <f>IF(MAX(B$3:B408)+1&gt;ﾜｰｸｼｰﾄ2!$AK$6,"",MAX(B$3:B408)+1)</f>
        <v/>
      </c>
      <c r="C409" s="47" t="str">
        <f>IF(B409="","",VLOOKUP(B409,ﾜｰｸｼｰﾄ2!$AK$7:$AL$780,2,FALSE))</f>
        <v/>
      </c>
    </row>
    <row r="410" spans="2:3" x14ac:dyDescent="0.55000000000000004">
      <c r="B410" s="18" t="str">
        <f>IF(MAX(B$3:B409)+1&gt;ﾜｰｸｼｰﾄ2!$AK$6,"",MAX(B$3:B409)+1)</f>
        <v/>
      </c>
      <c r="C410" s="47" t="str">
        <f>IF(B410="","",VLOOKUP(B410,ﾜｰｸｼｰﾄ2!$AK$7:$AL$780,2,FALSE))</f>
        <v/>
      </c>
    </row>
    <row r="411" spans="2:3" x14ac:dyDescent="0.55000000000000004">
      <c r="B411" s="18" t="str">
        <f>IF(MAX(B$3:B410)+1&gt;ﾜｰｸｼｰﾄ2!$AK$6,"",MAX(B$3:B410)+1)</f>
        <v/>
      </c>
      <c r="C411" s="47" t="str">
        <f>IF(B411="","",VLOOKUP(B411,ﾜｰｸｼｰﾄ2!$AK$7:$AL$780,2,FALSE))</f>
        <v/>
      </c>
    </row>
    <row r="412" spans="2:3" x14ac:dyDescent="0.55000000000000004">
      <c r="B412" s="18" t="str">
        <f>IF(MAX(B$3:B411)+1&gt;ﾜｰｸｼｰﾄ2!$AK$6,"",MAX(B$3:B411)+1)</f>
        <v/>
      </c>
      <c r="C412" s="47" t="str">
        <f>IF(B412="","",VLOOKUP(B412,ﾜｰｸｼｰﾄ2!$AK$7:$AL$780,2,FALSE))</f>
        <v/>
      </c>
    </row>
    <row r="413" spans="2:3" x14ac:dyDescent="0.55000000000000004">
      <c r="B413" s="18" t="str">
        <f>IF(MAX(B$3:B412)+1&gt;ﾜｰｸｼｰﾄ2!$AK$6,"",MAX(B$3:B412)+1)</f>
        <v/>
      </c>
      <c r="C413" s="47" t="str">
        <f>IF(B413="","",VLOOKUP(B413,ﾜｰｸｼｰﾄ2!$AK$7:$AL$780,2,FALSE))</f>
        <v/>
      </c>
    </row>
    <row r="414" spans="2:3" x14ac:dyDescent="0.55000000000000004">
      <c r="B414" s="18" t="str">
        <f>IF(MAX(B$3:B413)+1&gt;ﾜｰｸｼｰﾄ2!$AK$6,"",MAX(B$3:B413)+1)</f>
        <v/>
      </c>
      <c r="C414" s="47" t="str">
        <f>IF(B414="","",VLOOKUP(B414,ﾜｰｸｼｰﾄ2!$AK$7:$AL$780,2,FALSE))</f>
        <v/>
      </c>
    </row>
    <row r="415" spans="2:3" x14ac:dyDescent="0.55000000000000004">
      <c r="B415" s="18" t="str">
        <f>IF(MAX(B$3:B414)+1&gt;ﾜｰｸｼｰﾄ2!$AK$6,"",MAX(B$3:B414)+1)</f>
        <v/>
      </c>
      <c r="C415" s="47" t="str">
        <f>IF(B415="","",VLOOKUP(B415,ﾜｰｸｼｰﾄ2!$AK$7:$AL$780,2,FALSE))</f>
        <v/>
      </c>
    </row>
    <row r="416" spans="2:3" x14ac:dyDescent="0.55000000000000004">
      <c r="B416" s="18" t="str">
        <f>IF(MAX(B$3:B415)+1&gt;ﾜｰｸｼｰﾄ2!$AK$6,"",MAX(B$3:B415)+1)</f>
        <v/>
      </c>
      <c r="C416" s="47" t="str">
        <f>IF(B416="","",VLOOKUP(B416,ﾜｰｸｼｰﾄ2!$AK$7:$AL$780,2,FALSE))</f>
        <v/>
      </c>
    </row>
    <row r="417" spans="2:3" x14ac:dyDescent="0.55000000000000004">
      <c r="B417" s="18" t="str">
        <f>IF(MAX(B$3:B416)+1&gt;ﾜｰｸｼｰﾄ2!$AK$6,"",MAX(B$3:B416)+1)</f>
        <v/>
      </c>
      <c r="C417" s="47" t="str">
        <f>IF(B417="","",VLOOKUP(B417,ﾜｰｸｼｰﾄ2!$AK$7:$AL$780,2,FALSE))</f>
        <v/>
      </c>
    </row>
    <row r="418" spans="2:3" x14ac:dyDescent="0.55000000000000004">
      <c r="B418" s="18" t="str">
        <f>IF(MAX(B$3:B417)+1&gt;ﾜｰｸｼｰﾄ2!$AK$6,"",MAX(B$3:B417)+1)</f>
        <v/>
      </c>
      <c r="C418" s="47" t="str">
        <f>IF(B418="","",VLOOKUP(B418,ﾜｰｸｼｰﾄ2!$AK$7:$AL$780,2,FALSE))</f>
        <v/>
      </c>
    </row>
    <row r="419" spans="2:3" x14ac:dyDescent="0.55000000000000004">
      <c r="B419" s="18" t="str">
        <f>IF(MAX(B$3:B418)+1&gt;ﾜｰｸｼｰﾄ2!$AK$6,"",MAX(B$3:B418)+1)</f>
        <v/>
      </c>
      <c r="C419" s="47" t="str">
        <f>IF(B419="","",VLOOKUP(B419,ﾜｰｸｼｰﾄ2!$AK$7:$AL$780,2,FALSE))</f>
        <v/>
      </c>
    </row>
    <row r="420" spans="2:3" x14ac:dyDescent="0.55000000000000004">
      <c r="B420" s="18" t="str">
        <f>IF(MAX(B$3:B419)+1&gt;ﾜｰｸｼｰﾄ2!$AK$6,"",MAX(B$3:B419)+1)</f>
        <v/>
      </c>
      <c r="C420" s="47" t="str">
        <f>IF(B420="","",VLOOKUP(B420,ﾜｰｸｼｰﾄ2!$AK$7:$AL$780,2,FALSE))</f>
        <v/>
      </c>
    </row>
    <row r="421" spans="2:3" x14ac:dyDescent="0.55000000000000004">
      <c r="B421" s="18" t="str">
        <f>IF(MAX(B$3:B420)+1&gt;ﾜｰｸｼｰﾄ2!$AK$6,"",MAX(B$3:B420)+1)</f>
        <v/>
      </c>
      <c r="C421" s="47" t="str">
        <f>IF(B421="","",VLOOKUP(B421,ﾜｰｸｼｰﾄ2!$AK$7:$AL$780,2,FALSE))</f>
        <v/>
      </c>
    </row>
    <row r="422" spans="2:3" x14ac:dyDescent="0.55000000000000004">
      <c r="B422" s="18" t="str">
        <f>IF(MAX(B$3:B421)+1&gt;ﾜｰｸｼｰﾄ2!$AK$6,"",MAX(B$3:B421)+1)</f>
        <v/>
      </c>
      <c r="C422" s="47" t="str">
        <f>IF(B422="","",VLOOKUP(B422,ﾜｰｸｼｰﾄ2!$AK$7:$AL$780,2,FALSE))</f>
        <v/>
      </c>
    </row>
    <row r="423" spans="2:3" x14ac:dyDescent="0.55000000000000004">
      <c r="B423" s="18" t="str">
        <f>IF(MAX(B$3:B422)+1&gt;ﾜｰｸｼｰﾄ2!$AK$6,"",MAX(B$3:B422)+1)</f>
        <v/>
      </c>
      <c r="C423" s="47" t="str">
        <f>IF(B423="","",VLOOKUP(B423,ﾜｰｸｼｰﾄ2!$AK$7:$AL$780,2,FALSE))</f>
        <v/>
      </c>
    </row>
    <row r="424" spans="2:3" x14ac:dyDescent="0.55000000000000004">
      <c r="B424" s="18" t="str">
        <f>IF(MAX(B$3:B423)+1&gt;ﾜｰｸｼｰﾄ2!$AK$6,"",MAX(B$3:B423)+1)</f>
        <v/>
      </c>
      <c r="C424" s="47" t="str">
        <f>IF(B424="","",VLOOKUP(B424,ﾜｰｸｼｰﾄ2!$AK$7:$AL$780,2,FALSE))</f>
        <v/>
      </c>
    </row>
    <row r="425" spans="2:3" x14ac:dyDescent="0.55000000000000004">
      <c r="B425" s="18" t="str">
        <f>IF(MAX(B$3:B424)+1&gt;ﾜｰｸｼｰﾄ2!$AK$6,"",MAX(B$3:B424)+1)</f>
        <v/>
      </c>
      <c r="C425" s="47" t="str">
        <f>IF(B425="","",VLOOKUP(B425,ﾜｰｸｼｰﾄ2!$AK$7:$AL$780,2,FALSE))</f>
        <v/>
      </c>
    </row>
    <row r="426" spans="2:3" x14ac:dyDescent="0.55000000000000004">
      <c r="B426" s="18" t="str">
        <f>IF(MAX(B$3:B425)+1&gt;ﾜｰｸｼｰﾄ2!$AK$6,"",MAX(B$3:B425)+1)</f>
        <v/>
      </c>
      <c r="C426" s="47" t="str">
        <f>IF(B426="","",VLOOKUP(B426,ﾜｰｸｼｰﾄ2!$AK$7:$AL$780,2,FALSE))</f>
        <v/>
      </c>
    </row>
    <row r="427" spans="2:3" x14ac:dyDescent="0.55000000000000004">
      <c r="B427" s="18" t="str">
        <f>IF(MAX(B$3:B426)+1&gt;ﾜｰｸｼｰﾄ2!$AK$6,"",MAX(B$3:B426)+1)</f>
        <v/>
      </c>
      <c r="C427" s="47" t="str">
        <f>IF(B427="","",VLOOKUP(B427,ﾜｰｸｼｰﾄ2!$AK$7:$AL$780,2,FALSE))</f>
        <v/>
      </c>
    </row>
    <row r="428" spans="2:3" x14ac:dyDescent="0.55000000000000004">
      <c r="B428" s="18" t="str">
        <f>IF(MAX(B$3:B427)+1&gt;ﾜｰｸｼｰﾄ2!$AK$6,"",MAX(B$3:B427)+1)</f>
        <v/>
      </c>
      <c r="C428" s="47" t="str">
        <f>IF(B428="","",VLOOKUP(B428,ﾜｰｸｼｰﾄ2!$AK$7:$AL$780,2,FALSE))</f>
        <v/>
      </c>
    </row>
    <row r="429" spans="2:3" x14ac:dyDescent="0.55000000000000004">
      <c r="B429" s="18" t="str">
        <f>IF(MAX(B$3:B428)+1&gt;ﾜｰｸｼｰﾄ2!$AK$6,"",MAX(B$3:B428)+1)</f>
        <v/>
      </c>
      <c r="C429" s="47" t="str">
        <f>IF(B429="","",VLOOKUP(B429,ﾜｰｸｼｰﾄ2!$AK$7:$AL$780,2,FALSE))</f>
        <v/>
      </c>
    </row>
    <row r="430" spans="2:3" x14ac:dyDescent="0.55000000000000004">
      <c r="B430" s="18" t="str">
        <f>IF(MAX(B$3:B429)+1&gt;ﾜｰｸｼｰﾄ2!$AK$6,"",MAX(B$3:B429)+1)</f>
        <v/>
      </c>
      <c r="C430" s="47" t="str">
        <f>IF(B430="","",VLOOKUP(B430,ﾜｰｸｼｰﾄ2!$AK$7:$AL$780,2,FALSE))</f>
        <v/>
      </c>
    </row>
    <row r="431" spans="2:3" x14ac:dyDescent="0.55000000000000004">
      <c r="B431" s="18" t="str">
        <f>IF(MAX(B$3:B430)+1&gt;ﾜｰｸｼｰﾄ2!$AK$6,"",MAX(B$3:B430)+1)</f>
        <v/>
      </c>
      <c r="C431" s="47" t="str">
        <f>IF(B431="","",VLOOKUP(B431,ﾜｰｸｼｰﾄ2!$AK$7:$AL$780,2,FALSE))</f>
        <v/>
      </c>
    </row>
    <row r="432" spans="2:3" x14ac:dyDescent="0.55000000000000004">
      <c r="B432" s="18" t="str">
        <f>IF(MAX(B$3:B431)+1&gt;ﾜｰｸｼｰﾄ2!$AK$6,"",MAX(B$3:B431)+1)</f>
        <v/>
      </c>
      <c r="C432" s="47" t="str">
        <f>IF(B432="","",VLOOKUP(B432,ﾜｰｸｼｰﾄ2!$AK$7:$AL$780,2,FALSE))</f>
        <v/>
      </c>
    </row>
    <row r="433" spans="2:3" x14ac:dyDescent="0.55000000000000004">
      <c r="B433" s="18" t="str">
        <f>IF(MAX(B$3:B432)+1&gt;ﾜｰｸｼｰﾄ2!$AK$6,"",MAX(B$3:B432)+1)</f>
        <v/>
      </c>
      <c r="C433" s="47" t="str">
        <f>IF(B433="","",VLOOKUP(B433,ﾜｰｸｼｰﾄ2!$AK$7:$AL$780,2,FALSE))</f>
        <v/>
      </c>
    </row>
    <row r="434" spans="2:3" x14ac:dyDescent="0.55000000000000004">
      <c r="B434" s="18" t="str">
        <f>IF(MAX(B$3:B433)+1&gt;ﾜｰｸｼｰﾄ2!$AK$6,"",MAX(B$3:B433)+1)</f>
        <v/>
      </c>
      <c r="C434" s="47" t="str">
        <f>IF(B434="","",VLOOKUP(B434,ﾜｰｸｼｰﾄ2!$AK$7:$AL$780,2,FALSE))</f>
        <v/>
      </c>
    </row>
    <row r="435" spans="2:3" x14ac:dyDescent="0.55000000000000004">
      <c r="B435" s="18" t="str">
        <f>IF(MAX(B$3:B434)+1&gt;ﾜｰｸｼｰﾄ2!$AK$6,"",MAX(B$3:B434)+1)</f>
        <v/>
      </c>
      <c r="C435" s="47" t="str">
        <f>IF(B435="","",VLOOKUP(B435,ﾜｰｸｼｰﾄ2!$AK$7:$AL$780,2,FALSE))</f>
        <v/>
      </c>
    </row>
    <row r="436" spans="2:3" x14ac:dyDescent="0.55000000000000004">
      <c r="B436" s="18" t="str">
        <f>IF(MAX(B$3:B435)+1&gt;ﾜｰｸｼｰﾄ2!$AK$6,"",MAX(B$3:B435)+1)</f>
        <v/>
      </c>
      <c r="C436" s="47" t="str">
        <f>IF(B436="","",VLOOKUP(B436,ﾜｰｸｼｰﾄ2!$AK$7:$AL$780,2,FALSE))</f>
        <v/>
      </c>
    </row>
    <row r="437" spans="2:3" x14ac:dyDescent="0.55000000000000004">
      <c r="B437" s="18" t="str">
        <f>IF(MAX(B$3:B436)+1&gt;ﾜｰｸｼｰﾄ2!$AK$6,"",MAX(B$3:B436)+1)</f>
        <v/>
      </c>
      <c r="C437" s="47" t="str">
        <f>IF(B437="","",VLOOKUP(B437,ﾜｰｸｼｰﾄ2!$AK$7:$AL$780,2,FALSE))</f>
        <v/>
      </c>
    </row>
    <row r="438" spans="2:3" x14ac:dyDescent="0.55000000000000004">
      <c r="B438" s="18" t="str">
        <f>IF(MAX(B$3:B437)+1&gt;ﾜｰｸｼｰﾄ2!$AK$6,"",MAX(B$3:B437)+1)</f>
        <v/>
      </c>
      <c r="C438" s="47" t="str">
        <f>IF(B438="","",VLOOKUP(B438,ﾜｰｸｼｰﾄ2!$AK$7:$AL$780,2,FALSE))</f>
        <v/>
      </c>
    </row>
    <row r="439" spans="2:3" x14ac:dyDescent="0.55000000000000004">
      <c r="B439" s="18" t="str">
        <f>IF(MAX(B$3:B438)+1&gt;ﾜｰｸｼｰﾄ2!$AK$6,"",MAX(B$3:B438)+1)</f>
        <v/>
      </c>
      <c r="C439" s="47" t="str">
        <f>IF(B439="","",VLOOKUP(B439,ﾜｰｸｼｰﾄ2!$AK$7:$AL$780,2,FALSE))</f>
        <v/>
      </c>
    </row>
    <row r="440" spans="2:3" x14ac:dyDescent="0.55000000000000004">
      <c r="B440" s="18" t="str">
        <f>IF(MAX(B$3:B439)+1&gt;ﾜｰｸｼｰﾄ2!$AK$6,"",MAX(B$3:B439)+1)</f>
        <v/>
      </c>
      <c r="C440" s="47" t="str">
        <f>IF(B440="","",VLOOKUP(B440,ﾜｰｸｼｰﾄ2!$AK$7:$AL$780,2,FALSE))</f>
        <v/>
      </c>
    </row>
    <row r="441" spans="2:3" x14ac:dyDescent="0.55000000000000004">
      <c r="B441" s="18" t="str">
        <f>IF(MAX(B$3:B440)+1&gt;ﾜｰｸｼｰﾄ2!$AK$6,"",MAX(B$3:B440)+1)</f>
        <v/>
      </c>
      <c r="C441" s="47" t="str">
        <f>IF(B441="","",VLOOKUP(B441,ﾜｰｸｼｰﾄ2!$AK$7:$AL$780,2,FALSE))</f>
        <v/>
      </c>
    </row>
    <row r="442" spans="2:3" x14ac:dyDescent="0.55000000000000004">
      <c r="B442" s="18" t="str">
        <f>IF(MAX(B$3:B441)+1&gt;ﾜｰｸｼｰﾄ2!$AK$6,"",MAX(B$3:B441)+1)</f>
        <v/>
      </c>
      <c r="C442" s="47" t="str">
        <f>IF(B442="","",VLOOKUP(B442,ﾜｰｸｼｰﾄ2!$AK$7:$AL$780,2,FALSE))</f>
        <v/>
      </c>
    </row>
    <row r="443" spans="2:3" x14ac:dyDescent="0.55000000000000004">
      <c r="B443" s="18" t="str">
        <f>IF(MAX(B$3:B442)+1&gt;ﾜｰｸｼｰﾄ2!$AK$6,"",MAX(B$3:B442)+1)</f>
        <v/>
      </c>
      <c r="C443" s="47" t="str">
        <f>IF(B443="","",VLOOKUP(B443,ﾜｰｸｼｰﾄ2!$AK$7:$AL$780,2,FALSE))</f>
        <v/>
      </c>
    </row>
    <row r="444" spans="2:3" x14ac:dyDescent="0.55000000000000004">
      <c r="B444" s="18" t="str">
        <f>IF(MAX(B$3:B443)+1&gt;ﾜｰｸｼｰﾄ2!$AK$6,"",MAX(B$3:B443)+1)</f>
        <v/>
      </c>
      <c r="C444" s="47" t="str">
        <f>IF(B444="","",VLOOKUP(B444,ﾜｰｸｼｰﾄ2!$AK$7:$AL$780,2,FALSE))</f>
        <v/>
      </c>
    </row>
    <row r="445" spans="2:3" x14ac:dyDescent="0.55000000000000004">
      <c r="B445" s="18" t="str">
        <f>IF(MAX(B$3:B444)+1&gt;ﾜｰｸｼｰﾄ2!$AK$6,"",MAX(B$3:B444)+1)</f>
        <v/>
      </c>
      <c r="C445" s="47" t="str">
        <f>IF(B445="","",VLOOKUP(B445,ﾜｰｸｼｰﾄ2!$AK$7:$AL$780,2,FALSE))</f>
        <v/>
      </c>
    </row>
    <row r="446" spans="2:3" x14ac:dyDescent="0.55000000000000004">
      <c r="B446" s="18" t="str">
        <f>IF(MAX(B$3:B445)+1&gt;ﾜｰｸｼｰﾄ2!$AK$6,"",MAX(B$3:B445)+1)</f>
        <v/>
      </c>
      <c r="C446" s="47" t="str">
        <f>IF(B446="","",VLOOKUP(B446,ﾜｰｸｼｰﾄ2!$AK$7:$AL$780,2,FALSE))</f>
        <v/>
      </c>
    </row>
    <row r="447" spans="2:3" x14ac:dyDescent="0.55000000000000004">
      <c r="B447" s="18" t="str">
        <f>IF(MAX(B$3:B446)+1&gt;ﾜｰｸｼｰﾄ2!$AK$6,"",MAX(B$3:B446)+1)</f>
        <v/>
      </c>
      <c r="C447" s="47" t="str">
        <f>IF(B447="","",VLOOKUP(B447,ﾜｰｸｼｰﾄ2!$AK$7:$AL$780,2,FALSE))</f>
        <v/>
      </c>
    </row>
    <row r="448" spans="2:3" x14ac:dyDescent="0.55000000000000004">
      <c r="B448" s="18" t="str">
        <f>IF(MAX(B$3:B447)+1&gt;ﾜｰｸｼｰﾄ2!$AK$6,"",MAX(B$3:B447)+1)</f>
        <v/>
      </c>
      <c r="C448" s="47" t="str">
        <f>IF(B448="","",VLOOKUP(B448,ﾜｰｸｼｰﾄ2!$AK$7:$AL$780,2,FALSE))</f>
        <v/>
      </c>
    </row>
    <row r="449" spans="2:3" x14ac:dyDescent="0.55000000000000004">
      <c r="B449" s="18" t="str">
        <f>IF(MAX(B$3:B448)+1&gt;ﾜｰｸｼｰﾄ2!$AK$6,"",MAX(B$3:B448)+1)</f>
        <v/>
      </c>
      <c r="C449" s="47" t="str">
        <f>IF(B449="","",VLOOKUP(B449,ﾜｰｸｼｰﾄ2!$AK$7:$AL$780,2,FALSE))</f>
        <v/>
      </c>
    </row>
    <row r="450" spans="2:3" x14ac:dyDescent="0.55000000000000004">
      <c r="B450" s="18" t="str">
        <f>IF(MAX(B$3:B449)+1&gt;ﾜｰｸｼｰﾄ2!$AK$6,"",MAX(B$3:B449)+1)</f>
        <v/>
      </c>
      <c r="C450" s="47" t="str">
        <f>IF(B450="","",VLOOKUP(B450,ﾜｰｸｼｰﾄ2!$AK$7:$AL$780,2,FALSE))</f>
        <v/>
      </c>
    </row>
    <row r="451" spans="2:3" x14ac:dyDescent="0.55000000000000004">
      <c r="B451" s="18" t="str">
        <f>IF(MAX(B$3:B450)+1&gt;ﾜｰｸｼｰﾄ2!$AK$6,"",MAX(B$3:B450)+1)</f>
        <v/>
      </c>
      <c r="C451" s="47" t="str">
        <f>IF(B451="","",VLOOKUP(B451,ﾜｰｸｼｰﾄ2!$AK$7:$AL$780,2,FALSE))</f>
        <v/>
      </c>
    </row>
    <row r="452" spans="2:3" x14ac:dyDescent="0.55000000000000004">
      <c r="B452" s="18" t="str">
        <f>IF(MAX(B$3:B451)+1&gt;ﾜｰｸｼｰﾄ2!$AK$6,"",MAX(B$3:B451)+1)</f>
        <v/>
      </c>
      <c r="C452" s="47" t="str">
        <f>IF(B452="","",VLOOKUP(B452,ﾜｰｸｼｰﾄ2!$AK$7:$AL$780,2,FALSE))</f>
        <v/>
      </c>
    </row>
    <row r="453" spans="2:3" x14ac:dyDescent="0.55000000000000004">
      <c r="B453" s="18" t="str">
        <f>IF(MAX(B$3:B452)+1&gt;ﾜｰｸｼｰﾄ2!$AK$6,"",MAX(B$3:B452)+1)</f>
        <v/>
      </c>
      <c r="C453" s="47" t="str">
        <f>IF(B453="","",VLOOKUP(B453,ﾜｰｸｼｰﾄ2!$AK$7:$AL$780,2,FALSE))</f>
        <v/>
      </c>
    </row>
    <row r="454" spans="2:3" x14ac:dyDescent="0.55000000000000004">
      <c r="B454" s="18" t="str">
        <f>IF(MAX(B$3:B453)+1&gt;ﾜｰｸｼｰﾄ2!$AK$6,"",MAX(B$3:B453)+1)</f>
        <v/>
      </c>
      <c r="C454" s="47" t="str">
        <f>IF(B454="","",VLOOKUP(B454,ﾜｰｸｼｰﾄ2!$AK$7:$AL$780,2,FALSE))</f>
        <v/>
      </c>
    </row>
    <row r="455" spans="2:3" x14ac:dyDescent="0.55000000000000004">
      <c r="B455" s="18" t="str">
        <f>IF(MAX(B$3:B454)+1&gt;ﾜｰｸｼｰﾄ2!$AK$6,"",MAX(B$3:B454)+1)</f>
        <v/>
      </c>
      <c r="C455" s="47" t="str">
        <f>IF(B455="","",VLOOKUP(B455,ﾜｰｸｼｰﾄ2!$AK$7:$AL$780,2,FALSE))</f>
        <v/>
      </c>
    </row>
    <row r="456" spans="2:3" x14ac:dyDescent="0.55000000000000004">
      <c r="B456" s="18" t="str">
        <f>IF(MAX(B$3:B455)+1&gt;ﾜｰｸｼｰﾄ2!$AK$6,"",MAX(B$3:B455)+1)</f>
        <v/>
      </c>
      <c r="C456" s="47" t="str">
        <f>IF(B456="","",VLOOKUP(B456,ﾜｰｸｼｰﾄ2!$AK$7:$AL$780,2,FALSE))</f>
        <v/>
      </c>
    </row>
    <row r="457" spans="2:3" x14ac:dyDescent="0.55000000000000004">
      <c r="B457" s="18" t="str">
        <f>IF(MAX(B$3:B456)+1&gt;ﾜｰｸｼｰﾄ2!$AK$6,"",MAX(B$3:B456)+1)</f>
        <v/>
      </c>
      <c r="C457" s="47" t="str">
        <f>IF(B457="","",VLOOKUP(B457,ﾜｰｸｼｰﾄ2!$AK$7:$AL$780,2,FALSE))</f>
        <v/>
      </c>
    </row>
    <row r="458" spans="2:3" x14ac:dyDescent="0.55000000000000004">
      <c r="B458" s="18" t="str">
        <f>IF(MAX(B$3:B457)+1&gt;ﾜｰｸｼｰﾄ2!$AK$6,"",MAX(B$3:B457)+1)</f>
        <v/>
      </c>
      <c r="C458" s="47" t="str">
        <f>IF(B458="","",VLOOKUP(B458,ﾜｰｸｼｰﾄ2!$AK$7:$AL$780,2,FALSE))</f>
        <v/>
      </c>
    </row>
    <row r="459" spans="2:3" x14ac:dyDescent="0.55000000000000004">
      <c r="B459" s="18" t="str">
        <f>IF(MAX(B$3:B458)+1&gt;ﾜｰｸｼｰﾄ2!$AK$6,"",MAX(B$3:B458)+1)</f>
        <v/>
      </c>
      <c r="C459" s="47" t="str">
        <f>IF(B459="","",VLOOKUP(B459,ﾜｰｸｼｰﾄ2!$AK$7:$AL$780,2,FALSE))</f>
        <v/>
      </c>
    </row>
    <row r="460" spans="2:3" x14ac:dyDescent="0.55000000000000004">
      <c r="B460" s="18" t="str">
        <f>IF(MAX(B$3:B459)+1&gt;ﾜｰｸｼｰﾄ2!$AK$6,"",MAX(B$3:B459)+1)</f>
        <v/>
      </c>
      <c r="C460" s="47" t="str">
        <f>IF(B460="","",VLOOKUP(B460,ﾜｰｸｼｰﾄ2!$AK$7:$AL$780,2,FALSE))</f>
        <v/>
      </c>
    </row>
    <row r="461" spans="2:3" x14ac:dyDescent="0.55000000000000004">
      <c r="B461" s="18" t="str">
        <f>IF(MAX(B$3:B460)+1&gt;ﾜｰｸｼｰﾄ2!$AK$6,"",MAX(B$3:B460)+1)</f>
        <v/>
      </c>
      <c r="C461" s="47" t="str">
        <f>IF(B461="","",VLOOKUP(B461,ﾜｰｸｼｰﾄ2!$AK$7:$AL$780,2,FALSE))</f>
        <v/>
      </c>
    </row>
    <row r="462" spans="2:3" x14ac:dyDescent="0.55000000000000004">
      <c r="B462" s="18" t="str">
        <f>IF(MAX(B$3:B461)+1&gt;ﾜｰｸｼｰﾄ2!$AK$6,"",MAX(B$3:B461)+1)</f>
        <v/>
      </c>
      <c r="C462" s="47" t="str">
        <f>IF(B462="","",VLOOKUP(B462,ﾜｰｸｼｰﾄ2!$AK$7:$AL$780,2,FALSE))</f>
        <v/>
      </c>
    </row>
    <row r="463" spans="2:3" x14ac:dyDescent="0.55000000000000004">
      <c r="B463" s="18" t="str">
        <f>IF(MAX(B$3:B462)+1&gt;ﾜｰｸｼｰﾄ2!$AK$6,"",MAX(B$3:B462)+1)</f>
        <v/>
      </c>
      <c r="C463" s="47" t="str">
        <f>IF(B463="","",VLOOKUP(B463,ﾜｰｸｼｰﾄ2!$AK$7:$AL$780,2,FALSE))</f>
        <v/>
      </c>
    </row>
    <row r="464" spans="2:3" x14ac:dyDescent="0.55000000000000004">
      <c r="B464" s="18" t="str">
        <f>IF(MAX(B$3:B463)+1&gt;ﾜｰｸｼｰﾄ2!$AK$6,"",MAX(B$3:B463)+1)</f>
        <v/>
      </c>
      <c r="C464" s="47" t="str">
        <f>IF(B464="","",VLOOKUP(B464,ﾜｰｸｼｰﾄ2!$AK$7:$AL$780,2,FALSE))</f>
        <v/>
      </c>
    </row>
    <row r="465" spans="2:3" x14ac:dyDescent="0.55000000000000004">
      <c r="B465" s="18" t="str">
        <f>IF(MAX(B$3:B464)+1&gt;ﾜｰｸｼｰﾄ2!$AK$6,"",MAX(B$3:B464)+1)</f>
        <v/>
      </c>
      <c r="C465" s="47" t="str">
        <f>IF(B465="","",VLOOKUP(B465,ﾜｰｸｼｰﾄ2!$AK$7:$AL$780,2,FALSE))</f>
        <v/>
      </c>
    </row>
    <row r="466" spans="2:3" x14ac:dyDescent="0.55000000000000004">
      <c r="B466" s="18" t="str">
        <f>IF(MAX(B$3:B465)+1&gt;ﾜｰｸｼｰﾄ2!$AK$6,"",MAX(B$3:B465)+1)</f>
        <v/>
      </c>
      <c r="C466" s="47" t="str">
        <f>IF(B466="","",VLOOKUP(B466,ﾜｰｸｼｰﾄ2!$AK$7:$AL$780,2,FALSE))</f>
        <v/>
      </c>
    </row>
    <row r="467" spans="2:3" x14ac:dyDescent="0.55000000000000004">
      <c r="B467" s="18" t="str">
        <f>IF(MAX(B$3:B466)+1&gt;ﾜｰｸｼｰﾄ2!$AK$6,"",MAX(B$3:B466)+1)</f>
        <v/>
      </c>
      <c r="C467" s="47" t="str">
        <f>IF(B467="","",VLOOKUP(B467,ﾜｰｸｼｰﾄ2!$AK$7:$AL$780,2,FALSE))</f>
        <v/>
      </c>
    </row>
    <row r="468" spans="2:3" x14ac:dyDescent="0.55000000000000004">
      <c r="B468" s="18" t="str">
        <f>IF(MAX(B$3:B467)+1&gt;ﾜｰｸｼｰﾄ2!$AK$6,"",MAX(B$3:B467)+1)</f>
        <v/>
      </c>
      <c r="C468" s="47" t="str">
        <f>IF(B468="","",VLOOKUP(B468,ﾜｰｸｼｰﾄ2!$AK$7:$AL$780,2,FALSE))</f>
        <v/>
      </c>
    </row>
    <row r="469" spans="2:3" x14ac:dyDescent="0.55000000000000004">
      <c r="B469" s="18" t="str">
        <f>IF(MAX(B$3:B468)+1&gt;ﾜｰｸｼｰﾄ2!$AK$6,"",MAX(B$3:B468)+1)</f>
        <v/>
      </c>
      <c r="C469" s="47" t="str">
        <f>IF(B469="","",VLOOKUP(B469,ﾜｰｸｼｰﾄ2!$AK$7:$AL$780,2,FALSE))</f>
        <v/>
      </c>
    </row>
    <row r="470" spans="2:3" x14ac:dyDescent="0.55000000000000004">
      <c r="B470" s="18" t="str">
        <f>IF(MAX(B$3:B469)+1&gt;ﾜｰｸｼｰﾄ2!$AK$6,"",MAX(B$3:B469)+1)</f>
        <v/>
      </c>
      <c r="C470" s="47" t="str">
        <f>IF(B470="","",VLOOKUP(B470,ﾜｰｸｼｰﾄ2!$AK$7:$AL$780,2,FALSE))</f>
        <v/>
      </c>
    </row>
    <row r="471" spans="2:3" x14ac:dyDescent="0.55000000000000004">
      <c r="B471" s="18" t="str">
        <f>IF(MAX(B$3:B470)+1&gt;ﾜｰｸｼｰﾄ2!$AK$6,"",MAX(B$3:B470)+1)</f>
        <v/>
      </c>
      <c r="C471" s="47" t="str">
        <f>IF(B471="","",VLOOKUP(B471,ﾜｰｸｼｰﾄ2!$AK$7:$AL$780,2,FALSE))</f>
        <v/>
      </c>
    </row>
    <row r="472" spans="2:3" x14ac:dyDescent="0.55000000000000004">
      <c r="B472" s="18" t="str">
        <f>IF(MAX(B$3:B471)+1&gt;ﾜｰｸｼｰﾄ2!$AK$6,"",MAX(B$3:B471)+1)</f>
        <v/>
      </c>
      <c r="C472" s="47" t="str">
        <f>IF(B472="","",VLOOKUP(B472,ﾜｰｸｼｰﾄ2!$AK$7:$AL$780,2,FALSE))</f>
        <v/>
      </c>
    </row>
    <row r="473" spans="2:3" x14ac:dyDescent="0.55000000000000004">
      <c r="B473" s="18" t="str">
        <f>IF(MAX(B$3:B472)+1&gt;ﾜｰｸｼｰﾄ2!$AK$6,"",MAX(B$3:B472)+1)</f>
        <v/>
      </c>
      <c r="C473" s="47" t="str">
        <f>IF(B473="","",VLOOKUP(B473,ﾜｰｸｼｰﾄ2!$AK$7:$AL$780,2,FALSE))</f>
        <v/>
      </c>
    </row>
    <row r="474" spans="2:3" x14ac:dyDescent="0.55000000000000004">
      <c r="B474" s="18" t="str">
        <f>IF(MAX(B$3:B473)+1&gt;ﾜｰｸｼｰﾄ2!$AK$6,"",MAX(B$3:B473)+1)</f>
        <v/>
      </c>
      <c r="C474" s="47" t="str">
        <f>IF(B474="","",VLOOKUP(B474,ﾜｰｸｼｰﾄ2!$AK$7:$AL$780,2,FALSE))</f>
        <v/>
      </c>
    </row>
    <row r="475" spans="2:3" x14ac:dyDescent="0.55000000000000004">
      <c r="B475" s="18" t="str">
        <f>IF(MAX(B$3:B474)+1&gt;ﾜｰｸｼｰﾄ2!$AK$6,"",MAX(B$3:B474)+1)</f>
        <v/>
      </c>
      <c r="C475" s="47" t="str">
        <f>IF(B475="","",VLOOKUP(B475,ﾜｰｸｼｰﾄ2!$AK$7:$AL$780,2,FALSE))</f>
        <v/>
      </c>
    </row>
    <row r="476" spans="2:3" x14ac:dyDescent="0.55000000000000004">
      <c r="B476" s="18" t="str">
        <f>IF(MAX(B$3:B475)+1&gt;ﾜｰｸｼｰﾄ2!$AK$6,"",MAX(B$3:B475)+1)</f>
        <v/>
      </c>
      <c r="C476" s="47" t="str">
        <f>IF(B476="","",VLOOKUP(B476,ﾜｰｸｼｰﾄ2!$AK$7:$AL$780,2,FALSE))</f>
        <v/>
      </c>
    </row>
    <row r="477" spans="2:3" x14ac:dyDescent="0.55000000000000004">
      <c r="B477" s="18" t="str">
        <f>IF(MAX(B$3:B476)+1&gt;ﾜｰｸｼｰﾄ2!$AK$6,"",MAX(B$3:B476)+1)</f>
        <v/>
      </c>
      <c r="C477" s="47" t="str">
        <f>IF(B477="","",VLOOKUP(B477,ﾜｰｸｼｰﾄ2!$AK$7:$AL$780,2,FALSE))</f>
        <v/>
      </c>
    </row>
    <row r="478" spans="2:3" x14ac:dyDescent="0.55000000000000004">
      <c r="B478" s="18" t="str">
        <f>IF(MAX(B$3:B477)+1&gt;ﾜｰｸｼｰﾄ2!$AK$6,"",MAX(B$3:B477)+1)</f>
        <v/>
      </c>
      <c r="C478" s="47" t="str">
        <f>IF(B478="","",VLOOKUP(B478,ﾜｰｸｼｰﾄ2!$AK$7:$AL$780,2,FALSE))</f>
        <v/>
      </c>
    </row>
    <row r="479" spans="2:3" x14ac:dyDescent="0.55000000000000004">
      <c r="B479" s="18" t="str">
        <f>IF(MAX(B$3:B478)+1&gt;ﾜｰｸｼｰﾄ2!$AK$6,"",MAX(B$3:B478)+1)</f>
        <v/>
      </c>
      <c r="C479" s="47" t="str">
        <f>IF(B479="","",VLOOKUP(B479,ﾜｰｸｼｰﾄ2!$AK$7:$AL$780,2,FALSE))</f>
        <v/>
      </c>
    </row>
    <row r="480" spans="2:3" x14ac:dyDescent="0.55000000000000004">
      <c r="B480" s="18" t="str">
        <f>IF(MAX(B$3:B479)+1&gt;ﾜｰｸｼｰﾄ2!$AK$6,"",MAX(B$3:B479)+1)</f>
        <v/>
      </c>
      <c r="C480" s="47" t="str">
        <f>IF(B480="","",VLOOKUP(B480,ﾜｰｸｼｰﾄ2!$AK$7:$AL$780,2,FALSE))</f>
        <v/>
      </c>
    </row>
    <row r="481" spans="2:3" x14ac:dyDescent="0.55000000000000004">
      <c r="B481" s="18" t="str">
        <f>IF(MAX(B$3:B480)+1&gt;ﾜｰｸｼｰﾄ2!$AK$6,"",MAX(B$3:B480)+1)</f>
        <v/>
      </c>
      <c r="C481" s="47" t="str">
        <f>IF(B481="","",VLOOKUP(B481,ﾜｰｸｼｰﾄ2!$AK$7:$AL$780,2,FALSE))</f>
        <v/>
      </c>
    </row>
    <row r="482" spans="2:3" x14ac:dyDescent="0.55000000000000004">
      <c r="B482" s="18" t="str">
        <f>IF(MAX(B$3:B481)+1&gt;ﾜｰｸｼｰﾄ2!$AK$6,"",MAX(B$3:B481)+1)</f>
        <v/>
      </c>
      <c r="C482" s="47" t="str">
        <f>IF(B482="","",VLOOKUP(B482,ﾜｰｸｼｰﾄ2!$AK$7:$AL$780,2,FALSE))</f>
        <v/>
      </c>
    </row>
    <row r="483" spans="2:3" x14ac:dyDescent="0.55000000000000004">
      <c r="B483" s="18" t="str">
        <f>IF(MAX(B$3:B482)+1&gt;ﾜｰｸｼｰﾄ2!$AK$6,"",MAX(B$3:B482)+1)</f>
        <v/>
      </c>
      <c r="C483" s="47" t="str">
        <f>IF(B483="","",VLOOKUP(B483,ﾜｰｸｼｰﾄ2!$AK$7:$AL$780,2,FALSE))</f>
        <v/>
      </c>
    </row>
    <row r="484" spans="2:3" x14ac:dyDescent="0.55000000000000004">
      <c r="B484" s="18" t="str">
        <f>IF(MAX(B$3:B483)+1&gt;ﾜｰｸｼｰﾄ2!$AK$6,"",MAX(B$3:B483)+1)</f>
        <v/>
      </c>
      <c r="C484" s="47" t="str">
        <f>IF(B484="","",VLOOKUP(B484,ﾜｰｸｼｰﾄ2!$AK$7:$AL$780,2,FALSE))</f>
        <v/>
      </c>
    </row>
    <row r="485" spans="2:3" x14ac:dyDescent="0.55000000000000004">
      <c r="B485" s="18" t="str">
        <f>IF(MAX(B$3:B484)+1&gt;ﾜｰｸｼｰﾄ2!$AK$6,"",MAX(B$3:B484)+1)</f>
        <v/>
      </c>
      <c r="C485" s="47" t="str">
        <f>IF(B485="","",VLOOKUP(B485,ﾜｰｸｼｰﾄ2!$AK$7:$AL$780,2,FALSE))</f>
        <v/>
      </c>
    </row>
    <row r="486" spans="2:3" x14ac:dyDescent="0.55000000000000004">
      <c r="B486" s="18" t="str">
        <f>IF(MAX(B$3:B485)+1&gt;ﾜｰｸｼｰﾄ2!$AK$6,"",MAX(B$3:B485)+1)</f>
        <v/>
      </c>
      <c r="C486" s="47" t="str">
        <f>IF(B486="","",VLOOKUP(B486,ﾜｰｸｼｰﾄ2!$AK$7:$AL$780,2,FALSE))</f>
        <v/>
      </c>
    </row>
    <row r="487" spans="2:3" x14ac:dyDescent="0.55000000000000004">
      <c r="B487" s="18" t="str">
        <f>IF(MAX(B$3:B486)+1&gt;ﾜｰｸｼｰﾄ2!$AK$6,"",MAX(B$3:B486)+1)</f>
        <v/>
      </c>
      <c r="C487" s="47" t="str">
        <f>IF(B487="","",VLOOKUP(B487,ﾜｰｸｼｰﾄ2!$AK$7:$AL$780,2,FALSE))</f>
        <v/>
      </c>
    </row>
    <row r="488" spans="2:3" x14ac:dyDescent="0.55000000000000004">
      <c r="B488" s="18" t="str">
        <f>IF(MAX(B$3:B487)+1&gt;ﾜｰｸｼｰﾄ2!$AK$6,"",MAX(B$3:B487)+1)</f>
        <v/>
      </c>
      <c r="C488" s="47" t="str">
        <f>IF(B488="","",VLOOKUP(B488,ﾜｰｸｼｰﾄ2!$AK$7:$AL$780,2,FALSE))</f>
        <v/>
      </c>
    </row>
    <row r="489" spans="2:3" x14ac:dyDescent="0.55000000000000004">
      <c r="B489" s="18" t="str">
        <f>IF(MAX(B$3:B488)+1&gt;ﾜｰｸｼｰﾄ2!$AK$6,"",MAX(B$3:B488)+1)</f>
        <v/>
      </c>
      <c r="C489" s="47" t="str">
        <f>IF(B489="","",VLOOKUP(B489,ﾜｰｸｼｰﾄ2!$AK$7:$AL$780,2,FALSE))</f>
        <v/>
      </c>
    </row>
    <row r="490" spans="2:3" x14ac:dyDescent="0.55000000000000004">
      <c r="B490" s="18" t="str">
        <f>IF(MAX(B$3:B489)+1&gt;ﾜｰｸｼｰﾄ2!$AK$6,"",MAX(B$3:B489)+1)</f>
        <v/>
      </c>
      <c r="C490" s="47" t="str">
        <f>IF(B490="","",VLOOKUP(B490,ﾜｰｸｼｰﾄ2!$AK$7:$AL$780,2,FALSE))</f>
        <v/>
      </c>
    </row>
    <row r="491" spans="2:3" x14ac:dyDescent="0.55000000000000004">
      <c r="B491" s="18" t="str">
        <f>IF(MAX(B$3:B490)+1&gt;ﾜｰｸｼｰﾄ2!$AK$6,"",MAX(B$3:B490)+1)</f>
        <v/>
      </c>
      <c r="C491" s="47" t="str">
        <f>IF(B491="","",VLOOKUP(B491,ﾜｰｸｼｰﾄ2!$AK$7:$AL$780,2,FALSE))</f>
        <v/>
      </c>
    </row>
    <row r="492" spans="2:3" x14ac:dyDescent="0.55000000000000004">
      <c r="B492" s="18" t="str">
        <f>IF(MAX(B$3:B491)+1&gt;ﾜｰｸｼｰﾄ2!$AK$6,"",MAX(B$3:B491)+1)</f>
        <v/>
      </c>
      <c r="C492" s="47" t="str">
        <f>IF(B492="","",VLOOKUP(B492,ﾜｰｸｼｰﾄ2!$AK$7:$AL$780,2,FALSE))</f>
        <v/>
      </c>
    </row>
    <row r="493" spans="2:3" x14ac:dyDescent="0.55000000000000004">
      <c r="B493" s="18" t="str">
        <f>IF(MAX(B$3:B492)+1&gt;ﾜｰｸｼｰﾄ2!$AK$6,"",MAX(B$3:B492)+1)</f>
        <v/>
      </c>
      <c r="C493" s="47" t="str">
        <f>IF(B493="","",VLOOKUP(B493,ﾜｰｸｼｰﾄ2!$AK$7:$AL$780,2,FALSE))</f>
        <v/>
      </c>
    </row>
    <row r="494" spans="2:3" x14ac:dyDescent="0.55000000000000004">
      <c r="B494" s="18" t="str">
        <f>IF(MAX(B$3:B493)+1&gt;ﾜｰｸｼｰﾄ2!$AK$6,"",MAX(B$3:B493)+1)</f>
        <v/>
      </c>
      <c r="C494" s="47" t="str">
        <f>IF(B494="","",VLOOKUP(B494,ﾜｰｸｼｰﾄ2!$AK$7:$AL$780,2,FALSE))</f>
        <v/>
      </c>
    </row>
    <row r="495" spans="2:3" x14ac:dyDescent="0.55000000000000004">
      <c r="B495" s="18" t="str">
        <f>IF(MAX(B$3:B494)+1&gt;ﾜｰｸｼｰﾄ2!$AK$6,"",MAX(B$3:B494)+1)</f>
        <v/>
      </c>
      <c r="C495" s="47" t="str">
        <f>IF(B495="","",VLOOKUP(B495,ﾜｰｸｼｰﾄ2!$AK$7:$AL$780,2,FALSE))</f>
        <v/>
      </c>
    </row>
    <row r="496" spans="2:3" x14ac:dyDescent="0.55000000000000004">
      <c r="B496" s="18" t="str">
        <f>IF(MAX(B$3:B495)+1&gt;ﾜｰｸｼｰﾄ2!$AK$6,"",MAX(B$3:B495)+1)</f>
        <v/>
      </c>
      <c r="C496" s="47" t="str">
        <f>IF(B496="","",VLOOKUP(B496,ﾜｰｸｼｰﾄ2!$AK$7:$AL$780,2,FALSE))</f>
        <v/>
      </c>
    </row>
    <row r="497" spans="2:3" x14ac:dyDescent="0.55000000000000004">
      <c r="B497" s="18" t="str">
        <f>IF(MAX(B$3:B496)+1&gt;ﾜｰｸｼｰﾄ2!$AK$6,"",MAX(B$3:B496)+1)</f>
        <v/>
      </c>
      <c r="C497" s="47" t="str">
        <f>IF(B497="","",VLOOKUP(B497,ﾜｰｸｼｰﾄ2!$AK$7:$AL$780,2,FALSE))</f>
        <v/>
      </c>
    </row>
    <row r="498" spans="2:3" x14ac:dyDescent="0.55000000000000004">
      <c r="B498" s="18" t="str">
        <f>IF(MAX(B$3:B497)+1&gt;ﾜｰｸｼｰﾄ2!$AK$6,"",MAX(B$3:B497)+1)</f>
        <v/>
      </c>
      <c r="C498" s="47" t="str">
        <f>IF(B498="","",VLOOKUP(B498,ﾜｰｸｼｰﾄ2!$AK$7:$AL$780,2,FALSE))</f>
        <v/>
      </c>
    </row>
    <row r="499" spans="2:3" x14ac:dyDescent="0.55000000000000004">
      <c r="B499" s="18" t="str">
        <f>IF(MAX(B$3:B498)+1&gt;ﾜｰｸｼｰﾄ2!$AK$6,"",MAX(B$3:B498)+1)</f>
        <v/>
      </c>
      <c r="C499" s="47" t="str">
        <f>IF(B499="","",VLOOKUP(B499,ﾜｰｸｼｰﾄ2!$AK$7:$AL$780,2,FALSE))</f>
        <v/>
      </c>
    </row>
    <row r="500" spans="2:3" x14ac:dyDescent="0.55000000000000004">
      <c r="B500" s="18" t="str">
        <f>IF(MAX(B$3:B499)+1&gt;ﾜｰｸｼｰﾄ2!$AK$6,"",MAX(B$3:B499)+1)</f>
        <v/>
      </c>
      <c r="C500" s="47" t="str">
        <f>IF(B500="","",VLOOKUP(B500,ﾜｰｸｼｰﾄ2!$AK$7:$AL$780,2,FALSE))</f>
        <v/>
      </c>
    </row>
    <row r="501" spans="2:3" x14ac:dyDescent="0.55000000000000004">
      <c r="B501" s="18" t="str">
        <f>IF(MAX(B$3:B500)+1&gt;ﾜｰｸｼｰﾄ2!$AK$6,"",MAX(B$3:B500)+1)</f>
        <v/>
      </c>
      <c r="C501" s="47" t="str">
        <f>IF(B501="","",VLOOKUP(B501,ﾜｰｸｼｰﾄ2!$AK$7:$AL$780,2,FALSE))</f>
        <v/>
      </c>
    </row>
    <row r="502" spans="2:3" x14ac:dyDescent="0.55000000000000004">
      <c r="B502" s="18" t="str">
        <f>IF(MAX(B$3:B501)+1&gt;ﾜｰｸｼｰﾄ2!$AK$6,"",MAX(B$3:B501)+1)</f>
        <v/>
      </c>
      <c r="C502" s="47" t="str">
        <f>IF(B502="","",VLOOKUP(B502,ﾜｰｸｼｰﾄ2!$AK$7:$AL$780,2,FALSE))</f>
        <v/>
      </c>
    </row>
    <row r="503" spans="2:3" x14ac:dyDescent="0.55000000000000004">
      <c r="B503" s="18" t="str">
        <f>IF(MAX(B$3:B502)+1&gt;ﾜｰｸｼｰﾄ2!$AK$6,"",MAX(B$3:B502)+1)</f>
        <v/>
      </c>
      <c r="C503" s="47" t="str">
        <f>IF(B503="","",VLOOKUP(B503,ﾜｰｸｼｰﾄ2!$AK$7:$AL$780,2,FALSE))</f>
        <v/>
      </c>
    </row>
    <row r="504" spans="2:3" x14ac:dyDescent="0.55000000000000004">
      <c r="B504" s="18" t="str">
        <f>IF(MAX(B$3:B503)+1&gt;ﾜｰｸｼｰﾄ2!$AK$6,"",MAX(B$3:B503)+1)</f>
        <v/>
      </c>
      <c r="C504" s="47" t="str">
        <f>IF(B504="","",VLOOKUP(B504,ﾜｰｸｼｰﾄ2!$AK$7:$AL$780,2,FALSE))</f>
        <v/>
      </c>
    </row>
    <row r="505" spans="2:3" x14ac:dyDescent="0.55000000000000004">
      <c r="B505" s="18" t="str">
        <f>IF(MAX(B$3:B504)+1&gt;ﾜｰｸｼｰﾄ2!$AK$6,"",MAX(B$3:B504)+1)</f>
        <v/>
      </c>
      <c r="C505" s="47" t="str">
        <f>IF(B505="","",VLOOKUP(B505,ﾜｰｸｼｰﾄ2!$AK$7:$AL$780,2,FALSE))</f>
        <v/>
      </c>
    </row>
    <row r="506" spans="2:3" x14ac:dyDescent="0.55000000000000004">
      <c r="B506" s="18" t="str">
        <f>IF(MAX(B$3:B505)+1&gt;ﾜｰｸｼｰﾄ2!$AK$6,"",MAX(B$3:B505)+1)</f>
        <v/>
      </c>
      <c r="C506" s="47" t="str">
        <f>IF(B506="","",VLOOKUP(B506,ﾜｰｸｼｰﾄ2!$AK$7:$AL$780,2,FALSE))</f>
        <v/>
      </c>
    </row>
    <row r="507" spans="2:3" x14ac:dyDescent="0.55000000000000004">
      <c r="B507" s="18" t="str">
        <f>IF(MAX(B$3:B506)+1&gt;ﾜｰｸｼｰﾄ2!$AK$6,"",MAX(B$3:B506)+1)</f>
        <v/>
      </c>
      <c r="C507" s="47" t="str">
        <f>IF(B507="","",VLOOKUP(B507,ﾜｰｸｼｰﾄ2!$AK$7:$AL$780,2,FALSE))</f>
        <v/>
      </c>
    </row>
    <row r="508" spans="2:3" x14ac:dyDescent="0.55000000000000004">
      <c r="B508" s="18" t="str">
        <f>IF(MAX(B$3:B507)+1&gt;ﾜｰｸｼｰﾄ2!$AK$6,"",MAX(B$3:B507)+1)</f>
        <v/>
      </c>
      <c r="C508" s="47" t="str">
        <f>IF(B508="","",VLOOKUP(B508,ﾜｰｸｼｰﾄ2!$AK$7:$AL$780,2,FALSE))</f>
        <v/>
      </c>
    </row>
    <row r="509" spans="2:3" x14ac:dyDescent="0.55000000000000004">
      <c r="B509" s="18" t="str">
        <f>IF(MAX(B$3:B508)+1&gt;ﾜｰｸｼｰﾄ2!$AK$6,"",MAX(B$3:B508)+1)</f>
        <v/>
      </c>
      <c r="C509" s="47" t="str">
        <f>IF(B509="","",VLOOKUP(B509,ﾜｰｸｼｰﾄ2!$AK$7:$AL$780,2,FALSE))</f>
        <v/>
      </c>
    </row>
    <row r="510" spans="2:3" x14ac:dyDescent="0.55000000000000004">
      <c r="B510" s="18" t="str">
        <f>IF(MAX(B$3:B509)+1&gt;ﾜｰｸｼｰﾄ2!$AK$6,"",MAX(B$3:B509)+1)</f>
        <v/>
      </c>
      <c r="C510" s="47" t="str">
        <f>IF(B510="","",VLOOKUP(B510,ﾜｰｸｼｰﾄ2!$AK$7:$AL$780,2,FALSE))</f>
        <v/>
      </c>
    </row>
    <row r="511" spans="2:3" x14ac:dyDescent="0.55000000000000004">
      <c r="B511" s="18" t="str">
        <f>IF(MAX(B$3:B510)+1&gt;ﾜｰｸｼｰﾄ2!$AK$6,"",MAX(B$3:B510)+1)</f>
        <v/>
      </c>
      <c r="C511" s="47" t="str">
        <f>IF(B511="","",VLOOKUP(B511,ﾜｰｸｼｰﾄ2!$AK$7:$AL$780,2,FALSE))</f>
        <v/>
      </c>
    </row>
    <row r="512" spans="2:3" x14ac:dyDescent="0.55000000000000004">
      <c r="B512" s="18" t="str">
        <f>IF(MAX(B$3:B511)+1&gt;ﾜｰｸｼｰﾄ2!$AK$6,"",MAX(B$3:B511)+1)</f>
        <v/>
      </c>
      <c r="C512" s="47" t="str">
        <f>IF(B512="","",VLOOKUP(B512,ﾜｰｸｼｰﾄ2!$AK$7:$AL$780,2,FALSE))</f>
        <v/>
      </c>
    </row>
    <row r="513" spans="2:3" x14ac:dyDescent="0.55000000000000004">
      <c r="B513" s="18" t="str">
        <f>IF(MAX(B$3:B512)+1&gt;ﾜｰｸｼｰﾄ2!$AK$6,"",MAX(B$3:B512)+1)</f>
        <v/>
      </c>
      <c r="C513" s="47" t="str">
        <f>IF(B513="","",VLOOKUP(B513,ﾜｰｸｼｰﾄ2!$AK$7:$AL$780,2,FALSE))</f>
        <v/>
      </c>
    </row>
    <row r="514" spans="2:3" x14ac:dyDescent="0.55000000000000004">
      <c r="B514" s="18" t="str">
        <f>IF(MAX(B$3:B513)+1&gt;ﾜｰｸｼｰﾄ2!$AK$6,"",MAX(B$3:B513)+1)</f>
        <v/>
      </c>
      <c r="C514" s="47" t="str">
        <f>IF(B514="","",VLOOKUP(B514,ﾜｰｸｼｰﾄ2!$AK$7:$AL$780,2,FALSE))</f>
        <v/>
      </c>
    </row>
    <row r="515" spans="2:3" x14ac:dyDescent="0.55000000000000004">
      <c r="B515" s="18" t="str">
        <f>IF(MAX(B$3:B514)+1&gt;ﾜｰｸｼｰﾄ2!$AK$6,"",MAX(B$3:B514)+1)</f>
        <v/>
      </c>
      <c r="C515" s="47" t="str">
        <f>IF(B515="","",VLOOKUP(B515,ﾜｰｸｼｰﾄ2!$AK$7:$AL$780,2,FALSE))</f>
        <v/>
      </c>
    </row>
    <row r="516" spans="2:3" x14ac:dyDescent="0.55000000000000004">
      <c r="B516" s="18" t="str">
        <f>IF(MAX(B$3:B515)+1&gt;ﾜｰｸｼｰﾄ2!$AK$6,"",MAX(B$3:B515)+1)</f>
        <v/>
      </c>
      <c r="C516" s="47" t="str">
        <f>IF(B516="","",VLOOKUP(B516,ﾜｰｸｼｰﾄ2!$AK$7:$AL$780,2,FALSE))</f>
        <v/>
      </c>
    </row>
    <row r="517" spans="2:3" x14ac:dyDescent="0.55000000000000004">
      <c r="B517" s="18" t="str">
        <f>IF(MAX(B$3:B516)+1&gt;ﾜｰｸｼｰﾄ2!$AK$6,"",MAX(B$3:B516)+1)</f>
        <v/>
      </c>
      <c r="C517" s="47" t="str">
        <f>IF(B517="","",VLOOKUP(B517,ﾜｰｸｼｰﾄ2!$AK$7:$AL$780,2,FALSE))</f>
        <v/>
      </c>
    </row>
    <row r="518" spans="2:3" x14ac:dyDescent="0.55000000000000004">
      <c r="B518" s="18" t="str">
        <f>IF(MAX(B$3:B517)+1&gt;ﾜｰｸｼｰﾄ2!$AK$6,"",MAX(B$3:B517)+1)</f>
        <v/>
      </c>
      <c r="C518" s="47" t="str">
        <f>IF(B518="","",VLOOKUP(B518,ﾜｰｸｼｰﾄ2!$AK$7:$AL$780,2,FALSE))</f>
        <v/>
      </c>
    </row>
    <row r="519" spans="2:3" x14ac:dyDescent="0.55000000000000004">
      <c r="B519" s="18" t="str">
        <f>IF(MAX(B$3:B518)+1&gt;ﾜｰｸｼｰﾄ2!$AK$6,"",MAX(B$3:B518)+1)</f>
        <v/>
      </c>
      <c r="C519" s="47" t="str">
        <f>IF(B519="","",VLOOKUP(B519,ﾜｰｸｼｰﾄ2!$AK$7:$AL$780,2,FALSE))</f>
        <v/>
      </c>
    </row>
    <row r="520" spans="2:3" x14ac:dyDescent="0.55000000000000004">
      <c r="B520" s="18" t="str">
        <f>IF(MAX(B$3:B519)+1&gt;ﾜｰｸｼｰﾄ2!$AK$6,"",MAX(B$3:B519)+1)</f>
        <v/>
      </c>
      <c r="C520" s="47" t="str">
        <f>IF(B520="","",VLOOKUP(B520,ﾜｰｸｼｰﾄ2!$AK$7:$AL$780,2,FALSE))</f>
        <v/>
      </c>
    </row>
    <row r="521" spans="2:3" x14ac:dyDescent="0.55000000000000004">
      <c r="B521" s="18" t="str">
        <f>IF(MAX(B$3:B520)+1&gt;ﾜｰｸｼｰﾄ2!$AK$6,"",MAX(B$3:B520)+1)</f>
        <v/>
      </c>
      <c r="C521" s="47" t="str">
        <f>IF(B521="","",VLOOKUP(B521,ﾜｰｸｼｰﾄ2!$AK$7:$AL$780,2,FALSE))</f>
        <v/>
      </c>
    </row>
    <row r="522" spans="2:3" x14ac:dyDescent="0.55000000000000004">
      <c r="B522" s="18" t="str">
        <f>IF(MAX(B$3:B521)+1&gt;ﾜｰｸｼｰﾄ2!$AK$6,"",MAX(B$3:B521)+1)</f>
        <v/>
      </c>
      <c r="C522" s="47" t="str">
        <f>IF(B522="","",VLOOKUP(B522,ﾜｰｸｼｰﾄ2!$AK$7:$AL$780,2,FALSE))</f>
        <v/>
      </c>
    </row>
    <row r="523" spans="2:3" x14ac:dyDescent="0.55000000000000004">
      <c r="B523" s="18" t="str">
        <f>IF(MAX(B$3:B522)+1&gt;ﾜｰｸｼｰﾄ2!$AK$6,"",MAX(B$3:B522)+1)</f>
        <v/>
      </c>
      <c r="C523" s="47" t="str">
        <f>IF(B523="","",VLOOKUP(B523,ﾜｰｸｼｰﾄ2!$AK$7:$AL$780,2,FALSE))</f>
        <v/>
      </c>
    </row>
    <row r="524" spans="2:3" x14ac:dyDescent="0.55000000000000004">
      <c r="B524" s="18" t="str">
        <f>IF(MAX(B$3:B523)+1&gt;ﾜｰｸｼｰﾄ2!$AK$6,"",MAX(B$3:B523)+1)</f>
        <v/>
      </c>
      <c r="C524" s="47" t="str">
        <f>IF(B524="","",VLOOKUP(B524,ﾜｰｸｼｰﾄ2!$AK$7:$AL$780,2,FALSE))</f>
        <v/>
      </c>
    </row>
    <row r="525" spans="2:3" x14ac:dyDescent="0.55000000000000004">
      <c r="B525" s="18" t="str">
        <f>IF(MAX(B$3:B524)+1&gt;ﾜｰｸｼｰﾄ2!$AK$6,"",MAX(B$3:B524)+1)</f>
        <v/>
      </c>
      <c r="C525" s="47" t="str">
        <f>IF(B525="","",VLOOKUP(B525,ﾜｰｸｼｰﾄ2!$AK$7:$AL$780,2,FALSE))</f>
        <v/>
      </c>
    </row>
    <row r="526" spans="2:3" x14ac:dyDescent="0.55000000000000004">
      <c r="B526" s="18" t="str">
        <f>IF(MAX(B$3:B525)+1&gt;ﾜｰｸｼｰﾄ2!$AK$6,"",MAX(B$3:B525)+1)</f>
        <v/>
      </c>
      <c r="C526" s="47" t="str">
        <f>IF(B526="","",VLOOKUP(B526,ﾜｰｸｼｰﾄ2!$AK$7:$AL$780,2,FALSE))</f>
        <v/>
      </c>
    </row>
    <row r="527" spans="2:3" x14ac:dyDescent="0.55000000000000004">
      <c r="B527" s="18" t="str">
        <f>IF(MAX(B$3:B526)+1&gt;ﾜｰｸｼｰﾄ2!$AK$6,"",MAX(B$3:B526)+1)</f>
        <v/>
      </c>
      <c r="C527" s="47" t="str">
        <f>IF(B527="","",VLOOKUP(B527,ﾜｰｸｼｰﾄ2!$AK$7:$AL$780,2,FALSE))</f>
        <v/>
      </c>
    </row>
    <row r="528" spans="2:3" x14ac:dyDescent="0.55000000000000004">
      <c r="B528" s="18" t="str">
        <f>IF(MAX(B$3:B527)+1&gt;ﾜｰｸｼｰﾄ2!$AK$6,"",MAX(B$3:B527)+1)</f>
        <v/>
      </c>
      <c r="C528" s="47" t="str">
        <f>IF(B528="","",VLOOKUP(B528,ﾜｰｸｼｰﾄ2!$AK$7:$AL$780,2,FALSE))</f>
        <v/>
      </c>
    </row>
    <row r="529" spans="2:3" x14ac:dyDescent="0.55000000000000004">
      <c r="B529" s="18" t="str">
        <f>IF(MAX(B$3:B528)+1&gt;ﾜｰｸｼｰﾄ2!$AK$6,"",MAX(B$3:B528)+1)</f>
        <v/>
      </c>
      <c r="C529" s="47" t="str">
        <f>IF(B529="","",VLOOKUP(B529,ﾜｰｸｼｰﾄ2!$AK$7:$AL$780,2,FALSE))</f>
        <v/>
      </c>
    </row>
    <row r="530" spans="2:3" x14ac:dyDescent="0.55000000000000004">
      <c r="B530" s="18" t="str">
        <f>IF(MAX(B$3:B529)+1&gt;ﾜｰｸｼｰﾄ2!$AK$6,"",MAX(B$3:B529)+1)</f>
        <v/>
      </c>
      <c r="C530" s="47" t="str">
        <f>IF(B530="","",VLOOKUP(B530,ﾜｰｸｼｰﾄ2!$AK$7:$AL$780,2,FALSE))</f>
        <v/>
      </c>
    </row>
    <row r="531" spans="2:3" x14ac:dyDescent="0.55000000000000004">
      <c r="B531" s="18" t="str">
        <f>IF(MAX(B$3:B530)+1&gt;ﾜｰｸｼｰﾄ2!$AK$6,"",MAX(B$3:B530)+1)</f>
        <v/>
      </c>
      <c r="C531" s="47" t="str">
        <f>IF(B531="","",VLOOKUP(B531,ﾜｰｸｼｰﾄ2!$AK$7:$AL$780,2,FALSE))</f>
        <v/>
      </c>
    </row>
    <row r="532" spans="2:3" x14ac:dyDescent="0.55000000000000004">
      <c r="B532" s="18" t="str">
        <f>IF(MAX(B$3:B531)+1&gt;ﾜｰｸｼｰﾄ2!$AK$6,"",MAX(B$3:B531)+1)</f>
        <v/>
      </c>
      <c r="C532" s="47" t="str">
        <f>IF(B532="","",VLOOKUP(B532,ﾜｰｸｼｰﾄ2!$AK$7:$AL$780,2,FALSE))</f>
        <v/>
      </c>
    </row>
    <row r="533" spans="2:3" x14ac:dyDescent="0.55000000000000004">
      <c r="B533" s="18" t="str">
        <f>IF(MAX(B$3:B532)+1&gt;ﾜｰｸｼｰﾄ2!$AK$6,"",MAX(B$3:B532)+1)</f>
        <v/>
      </c>
      <c r="C533" s="47" t="str">
        <f>IF(B533="","",VLOOKUP(B533,ﾜｰｸｼｰﾄ2!$AK$7:$AL$780,2,FALSE))</f>
        <v/>
      </c>
    </row>
    <row r="534" spans="2:3" x14ac:dyDescent="0.55000000000000004">
      <c r="B534" s="18" t="str">
        <f>IF(MAX(B$3:B533)+1&gt;ﾜｰｸｼｰﾄ2!$AK$6,"",MAX(B$3:B533)+1)</f>
        <v/>
      </c>
      <c r="C534" s="47" t="str">
        <f>IF(B534="","",VLOOKUP(B534,ﾜｰｸｼｰﾄ2!$AK$7:$AL$780,2,FALSE))</f>
        <v/>
      </c>
    </row>
    <row r="535" spans="2:3" x14ac:dyDescent="0.55000000000000004">
      <c r="B535" s="18" t="str">
        <f>IF(MAX(B$3:B534)+1&gt;ﾜｰｸｼｰﾄ2!$AK$6,"",MAX(B$3:B534)+1)</f>
        <v/>
      </c>
      <c r="C535" s="47" t="str">
        <f>IF(B535="","",VLOOKUP(B535,ﾜｰｸｼｰﾄ2!$AK$7:$AL$780,2,FALSE))</f>
        <v/>
      </c>
    </row>
    <row r="536" spans="2:3" x14ac:dyDescent="0.55000000000000004">
      <c r="B536" s="18" t="str">
        <f>IF(MAX(B$3:B535)+1&gt;ﾜｰｸｼｰﾄ2!$AK$6,"",MAX(B$3:B535)+1)</f>
        <v/>
      </c>
      <c r="C536" s="47" t="str">
        <f>IF(B536="","",VLOOKUP(B536,ﾜｰｸｼｰﾄ2!$AK$7:$AL$780,2,FALSE))</f>
        <v/>
      </c>
    </row>
    <row r="537" spans="2:3" x14ac:dyDescent="0.55000000000000004">
      <c r="B537" s="18" t="str">
        <f>IF(MAX(B$3:B536)+1&gt;ﾜｰｸｼｰﾄ2!$AK$6,"",MAX(B$3:B536)+1)</f>
        <v/>
      </c>
      <c r="C537" s="47" t="str">
        <f>IF(B537="","",VLOOKUP(B537,ﾜｰｸｼｰﾄ2!$AK$7:$AL$780,2,FALSE))</f>
        <v/>
      </c>
    </row>
    <row r="538" spans="2:3" x14ac:dyDescent="0.55000000000000004">
      <c r="B538" s="18" t="str">
        <f>IF(MAX(B$3:B537)+1&gt;ﾜｰｸｼｰﾄ2!$AK$6,"",MAX(B$3:B537)+1)</f>
        <v/>
      </c>
      <c r="C538" s="47" t="str">
        <f>IF(B538="","",VLOOKUP(B538,ﾜｰｸｼｰﾄ2!$AK$7:$AL$780,2,FALSE))</f>
        <v/>
      </c>
    </row>
    <row r="539" spans="2:3" x14ac:dyDescent="0.55000000000000004">
      <c r="B539" s="18" t="str">
        <f>IF(MAX(B$3:B538)+1&gt;ﾜｰｸｼｰﾄ2!$AK$6,"",MAX(B$3:B538)+1)</f>
        <v/>
      </c>
      <c r="C539" s="47" t="str">
        <f>IF(B539="","",VLOOKUP(B539,ﾜｰｸｼｰﾄ2!$AK$7:$AL$780,2,FALSE))</f>
        <v/>
      </c>
    </row>
    <row r="540" spans="2:3" x14ac:dyDescent="0.55000000000000004">
      <c r="B540" s="18" t="str">
        <f>IF(MAX(B$3:B539)+1&gt;ﾜｰｸｼｰﾄ2!$AK$6,"",MAX(B$3:B539)+1)</f>
        <v/>
      </c>
      <c r="C540" s="47" t="str">
        <f>IF(B540="","",VLOOKUP(B540,ﾜｰｸｼｰﾄ2!$AK$7:$AL$780,2,FALSE))</f>
        <v/>
      </c>
    </row>
    <row r="541" spans="2:3" x14ac:dyDescent="0.55000000000000004">
      <c r="B541" s="18" t="str">
        <f>IF(MAX(B$3:B540)+1&gt;ﾜｰｸｼｰﾄ2!$AK$6,"",MAX(B$3:B540)+1)</f>
        <v/>
      </c>
      <c r="C541" s="47" t="str">
        <f>IF(B541="","",VLOOKUP(B541,ﾜｰｸｼｰﾄ2!$AK$7:$AL$780,2,FALSE))</f>
        <v/>
      </c>
    </row>
    <row r="542" spans="2:3" x14ac:dyDescent="0.55000000000000004">
      <c r="B542" s="18" t="str">
        <f>IF(MAX(B$3:B541)+1&gt;ﾜｰｸｼｰﾄ2!$AK$6,"",MAX(B$3:B541)+1)</f>
        <v/>
      </c>
      <c r="C542" s="47" t="str">
        <f>IF(B542="","",VLOOKUP(B542,ﾜｰｸｼｰﾄ2!$AK$7:$AL$780,2,FALSE))</f>
        <v/>
      </c>
    </row>
    <row r="543" spans="2:3" x14ac:dyDescent="0.55000000000000004">
      <c r="B543" s="18" t="str">
        <f>IF(MAX(B$3:B542)+1&gt;ﾜｰｸｼｰﾄ2!$AK$6,"",MAX(B$3:B542)+1)</f>
        <v/>
      </c>
      <c r="C543" s="47" t="str">
        <f>IF(B543="","",VLOOKUP(B543,ﾜｰｸｼｰﾄ2!$AK$7:$AL$780,2,FALSE))</f>
        <v/>
      </c>
    </row>
    <row r="544" spans="2:3" x14ac:dyDescent="0.55000000000000004">
      <c r="B544" s="18" t="str">
        <f>IF(MAX(B$3:B543)+1&gt;ﾜｰｸｼｰﾄ2!$AK$6,"",MAX(B$3:B543)+1)</f>
        <v/>
      </c>
      <c r="C544" s="47" t="str">
        <f>IF(B544="","",VLOOKUP(B544,ﾜｰｸｼｰﾄ2!$AK$7:$AL$780,2,FALSE))</f>
        <v/>
      </c>
    </row>
    <row r="545" spans="2:3" x14ac:dyDescent="0.55000000000000004">
      <c r="B545" s="18" t="str">
        <f>IF(MAX(B$3:B544)+1&gt;ﾜｰｸｼｰﾄ2!$AK$6,"",MAX(B$3:B544)+1)</f>
        <v/>
      </c>
      <c r="C545" s="47" t="str">
        <f>IF(B545="","",VLOOKUP(B545,ﾜｰｸｼｰﾄ2!$AK$7:$AL$780,2,FALSE))</f>
        <v/>
      </c>
    </row>
    <row r="546" spans="2:3" x14ac:dyDescent="0.55000000000000004">
      <c r="B546" s="18" t="str">
        <f>IF(MAX(B$3:B545)+1&gt;ﾜｰｸｼｰﾄ2!$AK$6,"",MAX(B$3:B545)+1)</f>
        <v/>
      </c>
      <c r="C546" s="47" t="str">
        <f>IF(B546="","",VLOOKUP(B546,ﾜｰｸｼｰﾄ2!$AK$7:$AL$780,2,FALSE))</f>
        <v/>
      </c>
    </row>
    <row r="547" spans="2:3" x14ac:dyDescent="0.55000000000000004">
      <c r="B547" s="18" t="str">
        <f>IF(MAX(B$3:B546)+1&gt;ﾜｰｸｼｰﾄ2!$AK$6,"",MAX(B$3:B546)+1)</f>
        <v/>
      </c>
      <c r="C547" s="47" t="str">
        <f>IF(B547="","",VLOOKUP(B547,ﾜｰｸｼｰﾄ2!$AK$7:$AL$780,2,FALSE))</f>
        <v/>
      </c>
    </row>
    <row r="548" spans="2:3" x14ac:dyDescent="0.55000000000000004">
      <c r="B548" s="18" t="str">
        <f>IF(MAX(B$3:B547)+1&gt;ﾜｰｸｼｰﾄ2!$AK$6,"",MAX(B$3:B547)+1)</f>
        <v/>
      </c>
      <c r="C548" s="47" t="str">
        <f>IF(B548="","",VLOOKUP(B548,ﾜｰｸｼｰﾄ2!$AK$7:$AL$780,2,FALSE))</f>
        <v/>
      </c>
    </row>
    <row r="549" spans="2:3" x14ac:dyDescent="0.55000000000000004">
      <c r="B549" s="18" t="str">
        <f>IF(MAX(B$3:B548)+1&gt;ﾜｰｸｼｰﾄ2!$AK$6,"",MAX(B$3:B548)+1)</f>
        <v/>
      </c>
      <c r="C549" s="47" t="str">
        <f>IF(B549="","",VLOOKUP(B549,ﾜｰｸｼｰﾄ2!$AK$7:$AL$780,2,FALSE))</f>
        <v/>
      </c>
    </row>
    <row r="550" spans="2:3" x14ac:dyDescent="0.55000000000000004">
      <c r="B550" s="18" t="str">
        <f>IF(MAX(B$3:B549)+1&gt;ﾜｰｸｼｰﾄ2!$AK$6,"",MAX(B$3:B549)+1)</f>
        <v/>
      </c>
      <c r="C550" s="47" t="str">
        <f>IF(B550="","",VLOOKUP(B550,ﾜｰｸｼｰﾄ2!$AK$7:$AL$780,2,FALSE))</f>
        <v/>
      </c>
    </row>
    <row r="551" spans="2:3" x14ac:dyDescent="0.55000000000000004">
      <c r="B551" s="18" t="str">
        <f>IF(MAX(B$3:B550)+1&gt;ﾜｰｸｼｰﾄ2!$AK$6,"",MAX(B$3:B550)+1)</f>
        <v/>
      </c>
      <c r="C551" s="47" t="str">
        <f>IF(B551="","",VLOOKUP(B551,ﾜｰｸｼｰﾄ2!$AK$7:$AL$780,2,FALSE))</f>
        <v/>
      </c>
    </row>
    <row r="552" spans="2:3" x14ac:dyDescent="0.55000000000000004">
      <c r="B552" s="18" t="str">
        <f>IF(MAX(B$3:B551)+1&gt;ﾜｰｸｼｰﾄ2!$AK$6,"",MAX(B$3:B551)+1)</f>
        <v/>
      </c>
      <c r="C552" s="47" t="str">
        <f>IF(B552="","",VLOOKUP(B552,ﾜｰｸｼｰﾄ2!$AK$7:$AL$780,2,FALSE))</f>
        <v/>
      </c>
    </row>
    <row r="553" spans="2:3" x14ac:dyDescent="0.55000000000000004">
      <c r="B553" s="18" t="str">
        <f>IF(MAX(B$3:B552)+1&gt;ﾜｰｸｼｰﾄ2!$AK$6,"",MAX(B$3:B552)+1)</f>
        <v/>
      </c>
      <c r="C553" s="47" t="str">
        <f>IF(B553="","",VLOOKUP(B553,ﾜｰｸｼｰﾄ2!$AK$7:$AL$780,2,FALSE))</f>
        <v/>
      </c>
    </row>
    <row r="554" spans="2:3" x14ac:dyDescent="0.55000000000000004">
      <c r="B554" s="18" t="str">
        <f>IF(MAX(B$3:B553)+1&gt;ﾜｰｸｼｰﾄ2!$AK$6,"",MAX(B$3:B553)+1)</f>
        <v/>
      </c>
      <c r="C554" s="47" t="str">
        <f>IF(B554="","",VLOOKUP(B554,ﾜｰｸｼｰﾄ2!$AK$7:$AL$780,2,FALSE))</f>
        <v/>
      </c>
    </row>
    <row r="555" spans="2:3" x14ac:dyDescent="0.55000000000000004">
      <c r="B555" s="18" t="str">
        <f>IF(MAX(B$3:B554)+1&gt;ﾜｰｸｼｰﾄ2!$AK$6,"",MAX(B$3:B554)+1)</f>
        <v/>
      </c>
      <c r="C555" s="47" t="str">
        <f>IF(B555="","",VLOOKUP(B555,ﾜｰｸｼｰﾄ2!$AK$7:$AL$780,2,FALSE))</f>
        <v/>
      </c>
    </row>
    <row r="556" spans="2:3" x14ac:dyDescent="0.55000000000000004">
      <c r="B556" s="18" t="str">
        <f>IF(MAX(B$3:B555)+1&gt;ﾜｰｸｼｰﾄ2!$AK$6,"",MAX(B$3:B555)+1)</f>
        <v/>
      </c>
      <c r="C556" s="47" t="str">
        <f>IF(B556="","",VLOOKUP(B556,ﾜｰｸｼｰﾄ2!$AK$7:$AL$780,2,FALSE))</f>
        <v/>
      </c>
    </row>
    <row r="557" spans="2:3" x14ac:dyDescent="0.55000000000000004">
      <c r="B557" s="18" t="str">
        <f>IF(MAX(B$3:B556)+1&gt;ﾜｰｸｼｰﾄ2!$AK$6,"",MAX(B$3:B556)+1)</f>
        <v/>
      </c>
      <c r="C557" s="47" t="str">
        <f>IF(B557="","",VLOOKUP(B557,ﾜｰｸｼｰﾄ2!$AK$7:$AL$780,2,FALSE))</f>
        <v/>
      </c>
    </row>
    <row r="558" spans="2:3" x14ac:dyDescent="0.55000000000000004">
      <c r="B558" s="18" t="str">
        <f>IF(MAX(B$3:B557)+1&gt;ﾜｰｸｼｰﾄ2!$AK$6,"",MAX(B$3:B557)+1)</f>
        <v/>
      </c>
      <c r="C558" s="47" t="str">
        <f>IF(B558="","",VLOOKUP(B558,ﾜｰｸｼｰﾄ2!$AK$7:$AL$780,2,FALSE))</f>
        <v/>
      </c>
    </row>
    <row r="559" spans="2:3" x14ac:dyDescent="0.55000000000000004">
      <c r="B559" s="18" t="str">
        <f>IF(MAX(B$3:B558)+1&gt;ﾜｰｸｼｰﾄ2!$AK$6,"",MAX(B$3:B558)+1)</f>
        <v/>
      </c>
      <c r="C559" s="47" t="str">
        <f>IF(B559="","",VLOOKUP(B559,ﾜｰｸｼｰﾄ2!$AK$7:$AL$780,2,FALSE))</f>
        <v/>
      </c>
    </row>
    <row r="560" spans="2:3" x14ac:dyDescent="0.55000000000000004">
      <c r="B560" s="18" t="str">
        <f>IF(MAX(B$3:B559)+1&gt;ﾜｰｸｼｰﾄ2!$AK$6,"",MAX(B$3:B559)+1)</f>
        <v/>
      </c>
      <c r="C560" s="47" t="str">
        <f>IF(B560="","",VLOOKUP(B560,ﾜｰｸｼｰﾄ2!$AK$7:$AL$780,2,FALSE))</f>
        <v/>
      </c>
    </row>
    <row r="561" spans="2:3" x14ac:dyDescent="0.55000000000000004">
      <c r="B561" s="18" t="str">
        <f>IF(MAX(B$3:B560)+1&gt;ﾜｰｸｼｰﾄ2!$AK$6,"",MAX(B$3:B560)+1)</f>
        <v/>
      </c>
      <c r="C561" s="47" t="str">
        <f>IF(B561="","",VLOOKUP(B561,ﾜｰｸｼｰﾄ2!$AK$7:$AL$780,2,FALSE))</f>
        <v/>
      </c>
    </row>
    <row r="562" spans="2:3" x14ac:dyDescent="0.55000000000000004">
      <c r="B562" s="18" t="str">
        <f>IF(MAX(B$3:B561)+1&gt;ﾜｰｸｼｰﾄ2!$AK$6,"",MAX(B$3:B561)+1)</f>
        <v/>
      </c>
      <c r="C562" s="47" t="str">
        <f>IF(B562="","",VLOOKUP(B562,ﾜｰｸｼｰﾄ2!$AK$7:$AL$780,2,FALSE))</f>
        <v/>
      </c>
    </row>
    <row r="563" spans="2:3" x14ac:dyDescent="0.55000000000000004">
      <c r="B563" s="18" t="str">
        <f>IF(MAX(B$3:B562)+1&gt;ﾜｰｸｼｰﾄ2!$AK$6,"",MAX(B$3:B562)+1)</f>
        <v/>
      </c>
      <c r="C563" s="47" t="str">
        <f>IF(B563="","",VLOOKUP(B563,ﾜｰｸｼｰﾄ2!$AK$7:$AL$780,2,FALSE))</f>
        <v/>
      </c>
    </row>
    <row r="564" spans="2:3" x14ac:dyDescent="0.55000000000000004">
      <c r="B564" s="18" t="str">
        <f>IF(MAX(B$3:B563)+1&gt;ﾜｰｸｼｰﾄ2!$AK$6,"",MAX(B$3:B563)+1)</f>
        <v/>
      </c>
      <c r="C564" s="47" t="str">
        <f>IF(B564="","",VLOOKUP(B564,ﾜｰｸｼｰﾄ2!$AK$7:$AL$780,2,FALSE))</f>
        <v/>
      </c>
    </row>
    <row r="565" spans="2:3" x14ac:dyDescent="0.55000000000000004">
      <c r="B565" s="18" t="str">
        <f>IF(MAX(B$3:B564)+1&gt;ﾜｰｸｼｰﾄ2!$AK$6,"",MAX(B$3:B564)+1)</f>
        <v/>
      </c>
      <c r="C565" s="47" t="str">
        <f>IF(B565="","",VLOOKUP(B565,ﾜｰｸｼｰﾄ2!$AK$7:$AL$780,2,FALSE))</f>
        <v/>
      </c>
    </row>
    <row r="566" spans="2:3" x14ac:dyDescent="0.55000000000000004">
      <c r="B566" s="18" t="str">
        <f>IF(MAX(B$3:B565)+1&gt;ﾜｰｸｼｰﾄ2!$AK$6,"",MAX(B$3:B565)+1)</f>
        <v/>
      </c>
      <c r="C566" s="47" t="str">
        <f>IF(B566="","",VLOOKUP(B566,ﾜｰｸｼｰﾄ2!$AK$7:$AL$780,2,FALSE))</f>
        <v/>
      </c>
    </row>
    <row r="567" spans="2:3" x14ac:dyDescent="0.55000000000000004">
      <c r="B567" s="18" t="str">
        <f>IF(MAX(B$3:B566)+1&gt;ﾜｰｸｼｰﾄ2!$AK$6,"",MAX(B$3:B566)+1)</f>
        <v/>
      </c>
      <c r="C567" s="47" t="str">
        <f>IF(B567="","",VLOOKUP(B567,ﾜｰｸｼｰﾄ2!$AK$7:$AL$780,2,FALSE))</f>
        <v/>
      </c>
    </row>
    <row r="568" spans="2:3" x14ac:dyDescent="0.55000000000000004">
      <c r="B568" s="18" t="str">
        <f>IF(MAX(B$3:B567)+1&gt;ﾜｰｸｼｰﾄ2!$AK$6,"",MAX(B$3:B567)+1)</f>
        <v/>
      </c>
      <c r="C568" s="47" t="str">
        <f>IF(B568="","",VLOOKUP(B568,ﾜｰｸｼｰﾄ2!$AK$7:$AL$780,2,FALSE))</f>
        <v/>
      </c>
    </row>
    <row r="569" spans="2:3" x14ac:dyDescent="0.55000000000000004">
      <c r="B569" s="18" t="str">
        <f>IF(MAX(B$3:B568)+1&gt;ﾜｰｸｼｰﾄ2!$AK$6,"",MAX(B$3:B568)+1)</f>
        <v/>
      </c>
      <c r="C569" s="47" t="str">
        <f>IF(B569="","",VLOOKUP(B569,ﾜｰｸｼｰﾄ2!$AK$7:$AL$780,2,FALSE))</f>
        <v/>
      </c>
    </row>
    <row r="570" spans="2:3" x14ac:dyDescent="0.55000000000000004">
      <c r="B570" s="18" t="str">
        <f>IF(MAX(B$3:B569)+1&gt;ﾜｰｸｼｰﾄ2!$AK$6,"",MAX(B$3:B569)+1)</f>
        <v/>
      </c>
      <c r="C570" s="47" t="str">
        <f>IF(B570="","",VLOOKUP(B570,ﾜｰｸｼｰﾄ2!$AK$7:$AL$780,2,FALSE))</f>
        <v/>
      </c>
    </row>
    <row r="571" spans="2:3" x14ac:dyDescent="0.55000000000000004">
      <c r="B571" s="18" t="str">
        <f>IF(MAX(B$3:B570)+1&gt;ﾜｰｸｼｰﾄ2!$AK$6,"",MAX(B$3:B570)+1)</f>
        <v/>
      </c>
      <c r="C571" s="47" t="str">
        <f>IF(B571="","",VLOOKUP(B571,ﾜｰｸｼｰﾄ2!$AK$7:$AL$780,2,FALSE))</f>
        <v/>
      </c>
    </row>
    <row r="572" spans="2:3" x14ac:dyDescent="0.55000000000000004">
      <c r="B572" s="18" t="str">
        <f>IF(MAX(B$3:B571)+1&gt;ﾜｰｸｼｰﾄ2!$AK$6,"",MAX(B$3:B571)+1)</f>
        <v/>
      </c>
      <c r="C572" s="47" t="str">
        <f>IF(B572="","",VLOOKUP(B572,ﾜｰｸｼｰﾄ2!$AK$7:$AL$780,2,FALSE))</f>
        <v/>
      </c>
    </row>
    <row r="573" spans="2:3" x14ac:dyDescent="0.55000000000000004">
      <c r="B573" s="18" t="str">
        <f>IF(MAX(B$3:B572)+1&gt;ﾜｰｸｼｰﾄ2!$AK$6,"",MAX(B$3:B572)+1)</f>
        <v/>
      </c>
      <c r="C573" s="47" t="str">
        <f>IF(B573="","",VLOOKUP(B573,ﾜｰｸｼｰﾄ2!$AK$7:$AL$780,2,FALSE))</f>
        <v/>
      </c>
    </row>
    <row r="574" spans="2:3" x14ac:dyDescent="0.55000000000000004">
      <c r="B574" s="18" t="str">
        <f>IF(MAX(B$3:B573)+1&gt;ﾜｰｸｼｰﾄ2!$AK$6,"",MAX(B$3:B573)+1)</f>
        <v/>
      </c>
      <c r="C574" s="47" t="str">
        <f>IF(B574="","",VLOOKUP(B574,ﾜｰｸｼｰﾄ2!$AK$7:$AL$780,2,FALSE))</f>
        <v/>
      </c>
    </row>
    <row r="575" spans="2:3" x14ac:dyDescent="0.55000000000000004">
      <c r="B575" s="18" t="str">
        <f>IF(MAX(B$3:B574)+1&gt;ﾜｰｸｼｰﾄ2!$AK$6,"",MAX(B$3:B574)+1)</f>
        <v/>
      </c>
      <c r="C575" s="47" t="str">
        <f>IF(B575="","",VLOOKUP(B575,ﾜｰｸｼｰﾄ2!$AK$7:$AL$780,2,FALSE))</f>
        <v/>
      </c>
    </row>
    <row r="576" spans="2:3" x14ac:dyDescent="0.55000000000000004">
      <c r="B576" s="18" t="str">
        <f>IF(MAX(B$3:B575)+1&gt;ﾜｰｸｼｰﾄ2!$AK$6,"",MAX(B$3:B575)+1)</f>
        <v/>
      </c>
      <c r="C576" s="47" t="str">
        <f>IF(B576="","",VLOOKUP(B576,ﾜｰｸｼｰﾄ2!$AK$7:$AL$780,2,FALSE))</f>
        <v/>
      </c>
    </row>
    <row r="577" spans="2:3" x14ac:dyDescent="0.55000000000000004">
      <c r="B577" s="18" t="str">
        <f>IF(MAX(B$3:B576)+1&gt;ﾜｰｸｼｰﾄ2!$AK$6,"",MAX(B$3:B576)+1)</f>
        <v/>
      </c>
      <c r="C577" s="47" t="str">
        <f>IF(B577="","",VLOOKUP(B577,ﾜｰｸｼｰﾄ2!$AK$7:$AL$780,2,FALSE))</f>
        <v/>
      </c>
    </row>
    <row r="578" spans="2:3" x14ac:dyDescent="0.55000000000000004">
      <c r="B578" s="18" t="str">
        <f>IF(MAX(B$3:B577)+1&gt;ﾜｰｸｼｰﾄ2!$AK$6,"",MAX(B$3:B577)+1)</f>
        <v/>
      </c>
      <c r="C578" s="47" t="str">
        <f>IF(B578="","",VLOOKUP(B578,ﾜｰｸｼｰﾄ2!$AK$7:$AL$780,2,FALSE))</f>
        <v/>
      </c>
    </row>
    <row r="579" spans="2:3" x14ac:dyDescent="0.55000000000000004">
      <c r="B579" s="18" t="str">
        <f>IF(MAX(B$3:B578)+1&gt;ﾜｰｸｼｰﾄ2!$AK$6,"",MAX(B$3:B578)+1)</f>
        <v/>
      </c>
      <c r="C579" s="47" t="str">
        <f>IF(B579="","",VLOOKUP(B579,ﾜｰｸｼｰﾄ2!$AK$7:$AL$780,2,FALSE))</f>
        <v/>
      </c>
    </row>
    <row r="580" spans="2:3" x14ac:dyDescent="0.55000000000000004">
      <c r="B580" s="18" t="str">
        <f>IF(MAX(B$3:B579)+1&gt;ﾜｰｸｼｰﾄ2!$AK$6,"",MAX(B$3:B579)+1)</f>
        <v/>
      </c>
      <c r="C580" s="47" t="str">
        <f>IF(B580="","",VLOOKUP(B580,ﾜｰｸｼｰﾄ2!$AK$7:$AL$780,2,FALSE))</f>
        <v/>
      </c>
    </row>
    <row r="581" spans="2:3" x14ac:dyDescent="0.55000000000000004">
      <c r="B581" s="18" t="str">
        <f>IF(MAX(B$3:B580)+1&gt;ﾜｰｸｼｰﾄ2!$AK$6,"",MAX(B$3:B580)+1)</f>
        <v/>
      </c>
      <c r="C581" s="47" t="str">
        <f>IF(B581="","",VLOOKUP(B581,ﾜｰｸｼｰﾄ2!$AK$7:$AL$780,2,FALSE))</f>
        <v/>
      </c>
    </row>
    <row r="582" spans="2:3" x14ac:dyDescent="0.55000000000000004">
      <c r="B582" s="18" t="str">
        <f>IF(MAX(B$3:B581)+1&gt;ﾜｰｸｼｰﾄ2!$AK$6,"",MAX(B$3:B581)+1)</f>
        <v/>
      </c>
      <c r="C582" s="47" t="str">
        <f>IF(B582="","",VLOOKUP(B582,ﾜｰｸｼｰﾄ2!$AK$7:$AL$780,2,FALSE))</f>
        <v/>
      </c>
    </row>
    <row r="583" spans="2:3" x14ac:dyDescent="0.55000000000000004">
      <c r="B583" s="18" t="str">
        <f>IF(MAX(B$3:B582)+1&gt;ﾜｰｸｼｰﾄ2!$AK$6,"",MAX(B$3:B582)+1)</f>
        <v/>
      </c>
      <c r="C583" s="47" t="str">
        <f>IF(B583="","",VLOOKUP(B583,ﾜｰｸｼｰﾄ2!$AK$7:$AL$780,2,FALSE))</f>
        <v/>
      </c>
    </row>
    <row r="584" spans="2:3" x14ac:dyDescent="0.55000000000000004">
      <c r="B584" s="18" t="str">
        <f>IF(MAX(B$3:B583)+1&gt;ﾜｰｸｼｰﾄ2!$AK$6,"",MAX(B$3:B583)+1)</f>
        <v/>
      </c>
      <c r="C584" s="47" t="str">
        <f>IF(B584="","",VLOOKUP(B584,ﾜｰｸｼｰﾄ2!$AK$7:$AL$780,2,FALSE))</f>
        <v/>
      </c>
    </row>
    <row r="585" spans="2:3" x14ac:dyDescent="0.55000000000000004">
      <c r="B585" s="18" t="str">
        <f>IF(MAX(B$3:B584)+1&gt;ﾜｰｸｼｰﾄ2!$AK$6,"",MAX(B$3:B584)+1)</f>
        <v/>
      </c>
      <c r="C585" s="47" t="str">
        <f>IF(B585="","",VLOOKUP(B585,ﾜｰｸｼｰﾄ2!$AK$7:$AL$780,2,FALSE))</f>
        <v/>
      </c>
    </row>
    <row r="586" spans="2:3" x14ac:dyDescent="0.55000000000000004">
      <c r="B586" s="18" t="str">
        <f>IF(MAX(B$3:B585)+1&gt;ﾜｰｸｼｰﾄ2!$AK$6,"",MAX(B$3:B585)+1)</f>
        <v/>
      </c>
      <c r="C586" s="47" t="str">
        <f>IF(B586="","",VLOOKUP(B586,ﾜｰｸｼｰﾄ2!$AK$7:$AL$780,2,FALSE))</f>
        <v/>
      </c>
    </row>
    <row r="587" spans="2:3" x14ac:dyDescent="0.55000000000000004">
      <c r="B587" s="18" t="str">
        <f>IF(MAX(B$3:B586)+1&gt;ﾜｰｸｼｰﾄ2!$AK$6,"",MAX(B$3:B586)+1)</f>
        <v/>
      </c>
      <c r="C587" s="47" t="str">
        <f>IF(B587="","",VLOOKUP(B587,ﾜｰｸｼｰﾄ2!$AK$7:$AL$780,2,FALSE))</f>
        <v/>
      </c>
    </row>
    <row r="588" spans="2:3" x14ac:dyDescent="0.55000000000000004">
      <c r="B588" s="18" t="str">
        <f>IF(MAX(B$3:B587)+1&gt;ﾜｰｸｼｰﾄ2!$AK$6,"",MAX(B$3:B587)+1)</f>
        <v/>
      </c>
      <c r="C588" s="47" t="str">
        <f>IF(B588="","",VLOOKUP(B588,ﾜｰｸｼｰﾄ2!$AK$7:$AL$780,2,FALSE))</f>
        <v/>
      </c>
    </row>
    <row r="589" spans="2:3" x14ac:dyDescent="0.55000000000000004">
      <c r="B589" s="18" t="str">
        <f>IF(MAX(B$3:B588)+1&gt;ﾜｰｸｼｰﾄ2!$AK$6,"",MAX(B$3:B588)+1)</f>
        <v/>
      </c>
      <c r="C589" s="47" t="str">
        <f>IF(B589="","",VLOOKUP(B589,ﾜｰｸｼｰﾄ2!$AK$7:$AL$780,2,FALSE))</f>
        <v/>
      </c>
    </row>
    <row r="590" spans="2:3" x14ac:dyDescent="0.55000000000000004">
      <c r="B590" s="18" t="str">
        <f>IF(MAX(B$3:B589)+1&gt;ﾜｰｸｼｰﾄ2!$AK$6,"",MAX(B$3:B589)+1)</f>
        <v/>
      </c>
      <c r="C590" s="47" t="str">
        <f>IF(B590="","",VLOOKUP(B590,ﾜｰｸｼｰﾄ2!$AK$7:$AL$780,2,FALSE))</f>
        <v/>
      </c>
    </row>
    <row r="591" spans="2:3" x14ac:dyDescent="0.55000000000000004">
      <c r="B591" s="18" t="str">
        <f>IF(MAX(B$3:B590)+1&gt;ﾜｰｸｼｰﾄ2!$AK$6,"",MAX(B$3:B590)+1)</f>
        <v/>
      </c>
      <c r="C591" s="47" t="str">
        <f>IF(B591="","",VLOOKUP(B591,ﾜｰｸｼｰﾄ2!$AK$7:$AL$780,2,FALSE))</f>
        <v/>
      </c>
    </row>
    <row r="592" spans="2:3" x14ac:dyDescent="0.55000000000000004">
      <c r="B592" s="18" t="str">
        <f>IF(MAX(B$3:B591)+1&gt;ﾜｰｸｼｰﾄ2!$AK$6,"",MAX(B$3:B591)+1)</f>
        <v/>
      </c>
      <c r="C592" s="47" t="str">
        <f>IF(B592="","",VLOOKUP(B592,ﾜｰｸｼｰﾄ2!$AK$7:$AL$780,2,FALSE))</f>
        <v/>
      </c>
    </row>
    <row r="593" spans="2:3" x14ac:dyDescent="0.55000000000000004">
      <c r="B593" s="18" t="str">
        <f>IF(MAX(B$3:B592)+1&gt;ﾜｰｸｼｰﾄ2!$AK$6,"",MAX(B$3:B592)+1)</f>
        <v/>
      </c>
      <c r="C593" s="47" t="str">
        <f>IF(B593="","",VLOOKUP(B593,ﾜｰｸｼｰﾄ2!$AK$7:$AL$780,2,FALSE))</f>
        <v/>
      </c>
    </row>
    <row r="594" spans="2:3" x14ac:dyDescent="0.55000000000000004">
      <c r="B594" s="18" t="str">
        <f>IF(MAX(B$3:B593)+1&gt;ﾜｰｸｼｰﾄ2!$AK$6,"",MAX(B$3:B593)+1)</f>
        <v/>
      </c>
      <c r="C594" s="47" t="str">
        <f>IF(B594="","",VLOOKUP(B594,ﾜｰｸｼｰﾄ2!$AK$7:$AL$780,2,FALSE))</f>
        <v/>
      </c>
    </row>
    <row r="595" spans="2:3" x14ac:dyDescent="0.55000000000000004">
      <c r="B595" s="18" t="str">
        <f>IF(MAX(B$3:B594)+1&gt;ﾜｰｸｼｰﾄ2!$AK$6,"",MAX(B$3:B594)+1)</f>
        <v/>
      </c>
      <c r="C595" s="47" t="str">
        <f>IF(B595="","",VLOOKUP(B595,ﾜｰｸｼｰﾄ2!$AK$7:$AL$780,2,FALSE))</f>
        <v/>
      </c>
    </row>
    <row r="596" spans="2:3" x14ac:dyDescent="0.55000000000000004">
      <c r="B596" s="18" t="str">
        <f>IF(MAX(B$3:B595)+1&gt;ﾜｰｸｼｰﾄ2!$AK$6,"",MAX(B$3:B595)+1)</f>
        <v/>
      </c>
      <c r="C596" s="47" t="str">
        <f>IF(B596="","",VLOOKUP(B596,ﾜｰｸｼｰﾄ2!$AK$7:$AL$780,2,FALSE))</f>
        <v/>
      </c>
    </row>
    <row r="597" spans="2:3" x14ac:dyDescent="0.55000000000000004">
      <c r="B597" s="18" t="str">
        <f>IF(MAX(B$3:B596)+1&gt;ﾜｰｸｼｰﾄ2!$AK$6,"",MAX(B$3:B596)+1)</f>
        <v/>
      </c>
      <c r="C597" s="47" t="str">
        <f>IF(B597="","",VLOOKUP(B597,ﾜｰｸｼｰﾄ2!$AK$7:$AL$780,2,FALSE))</f>
        <v/>
      </c>
    </row>
    <row r="598" spans="2:3" x14ac:dyDescent="0.55000000000000004">
      <c r="B598" s="18" t="str">
        <f>IF(MAX(B$3:B597)+1&gt;ﾜｰｸｼｰﾄ2!$AK$6,"",MAX(B$3:B597)+1)</f>
        <v/>
      </c>
      <c r="C598" s="47" t="str">
        <f>IF(B598="","",VLOOKUP(B598,ﾜｰｸｼｰﾄ2!$AK$7:$AL$780,2,FALSE))</f>
        <v/>
      </c>
    </row>
    <row r="599" spans="2:3" x14ac:dyDescent="0.55000000000000004">
      <c r="B599" s="18" t="str">
        <f>IF(MAX(B$3:B598)+1&gt;ﾜｰｸｼｰﾄ2!$AK$6,"",MAX(B$3:B598)+1)</f>
        <v/>
      </c>
      <c r="C599" s="47" t="str">
        <f>IF(B599="","",VLOOKUP(B599,ﾜｰｸｼｰﾄ2!$AK$7:$AL$780,2,FALSE))</f>
        <v/>
      </c>
    </row>
    <row r="600" spans="2:3" x14ac:dyDescent="0.55000000000000004">
      <c r="B600" s="18" t="str">
        <f>IF(MAX(B$3:B599)+1&gt;ﾜｰｸｼｰﾄ2!$AK$6,"",MAX(B$3:B599)+1)</f>
        <v/>
      </c>
      <c r="C600" s="47" t="str">
        <f>IF(B600="","",VLOOKUP(B600,ﾜｰｸｼｰﾄ2!$AK$7:$AL$780,2,FALSE))</f>
        <v/>
      </c>
    </row>
    <row r="601" spans="2:3" x14ac:dyDescent="0.55000000000000004">
      <c r="B601" s="18" t="str">
        <f>IF(MAX(B$3:B600)+1&gt;ﾜｰｸｼｰﾄ2!$AK$6,"",MAX(B$3:B600)+1)</f>
        <v/>
      </c>
      <c r="C601" s="47" t="str">
        <f>IF(B601="","",VLOOKUP(B601,ﾜｰｸｼｰﾄ2!$AK$7:$AL$780,2,FALSE))</f>
        <v/>
      </c>
    </row>
    <row r="602" spans="2:3" x14ac:dyDescent="0.55000000000000004">
      <c r="B602" s="18" t="str">
        <f>IF(MAX(B$3:B601)+1&gt;ﾜｰｸｼｰﾄ2!$AK$6,"",MAX(B$3:B601)+1)</f>
        <v/>
      </c>
      <c r="C602" s="47" t="str">
        <f>IF(B602="","",VLOOKUP(B602,ﾜｰｸｼｰﾄ2!$AK$7:$AL$780,2,FALSE))</f>
        <v/>
      </c>
    </row>
    <row r="603" spans="2:3" x14ac:dyDescent="0.55000000000000004">
      <c r="B603" s="18" t="str">
        <f>IF(MAX(B$3:B602)+1&gt;ﾜｰｸｼｰﾄ2!$AK$6,"",MAX(B$3:B602)+1)</f>
        <v/>
      </c>
      <c r="C603" s="47" t="str">
        <f>IF(B603="","",VLOOKUP(B603,ﾜｰｸｼｰﾄ2!$AK$7:$AL$780,2,FALSE))</f>
        <v/>
      </c>
    </row>
    <row r="604" spans="2:3" x14ac:dyDescent="0.55000000000000004">
      <c r="B604" s="18" t="str">
        <f>IF(MAX(B$3:B603)+1&gt;ﾜｰｸｼｰﾄ2!$AK$6,"",MAX(B$3:B603)+1)</f>
        <v/>
      </c>
      <c r="C604" s="47" t="str">
        <f>IF(B604="","",VLOOKUP(B604,ﾜｰｸｼｰﾄ2!$AK$7:$AL$780,2,FALSE))</f>
        <v/>
      </c>
    </row>
    <row r="605" spans="2:3" x14ac:dyDescent="0.55000000000000004">
      <c r="B605" s="18" t="str">
        <f>IF(MAX(B$3:B604)+1&gt;ﾜｰｸｼｰﾄ2!$AK$6,"",MAX(B$3:B604)+1)</f>
        <v/>
      </c>
      <c r="C605" s="47" t="str">
        <f>IF(B605="","",VLOOKUP(B605,ﾜｰｸｼｰﾄ2!$AK$7:$AL$780,2,FALSE))</f>
        <v/>
      </c>
    </row>
    <row r="606" spans="2:3" x14ac:dyDescent="0.55000000000000004">
      <c r="B606" s="18" t="str">
        <f>IF(MAX(B$3:B605)+1&gt;ﾜｰｸｼｰﾄ2!$AK$6,"",MAX(B$3:B605)+1)</f>
        <v/>
      </c>
      <c r="C606" s="47" t="str">
        <f>IF(B606="","",VLOOKUP(B606,ﾜｰｸｼｰﾄ2!$AK$7:$AL$780,2,FALSE))</f>
        <v/>
      </c>
    </row>
    <row r="607" spans="2:3" x14ac:dyDescent="0.55000000000000004">
      <c r="B607" s="18" t="str">
        <f>IF(MAX(B$3:B606)+1&gt;ﾜｰｸｼｰﾄ2!$AK$6,"",MAX(B$3:B606)+1)</f>
        <v/>
      </c>
      <c r="C607" s="47" t="str">
        <f>IF(B607="","",VLOOKUP(B607,ﾜｰｸｼｰﾄ2!$AK$7:$AL$780,2,FALSE))</f>
        <v/>
      </c>
    </row>
    <row r="608" spans="2:3" x14ac:dyDescent="0.55000000000000004">
      <c r="B608" s="18" t="str">
        <f>IF(MAX(B$3:B607)+1&gt;ﾜｰｸｼｰﾄ2!$AK$6,"",MAX(B$3:B607)+1)</f>
        <v/>
      </c>
      <c r="C608" s="47" t="str">
        <f>IF(B608="","",VLOOKUP(B608,ﾜｰｸｼｰﾄ2!$AK$7:$AL$780,2,FALSE))</f>
        <v/>
      </c>
    </row>
    <row r="609" spans="2:3" x14ac:dyDescent="0.55000000000000004">
      <c r="B609" s="18" t="str">
        <f>IF(MAX(B$3:B608)+1&gt;ﾜｰｸｼｰﾄ2!$AK$6,"",MAX(B$3:B608)+1)</f>
        <v/>
      </c>
      <c r="C609" s="47" t="str">
        <f>IF(B609="","",VLOOKUP(B609,ﾜｰｸｼｰﾄ2!$AK$7:$AL$780,2,FALSE))</f>
        <v/>
      </c>
    </row>
    <row r="610" spans="2:3" x14ac:dyDescent="0.55000000000000004">
      <c r="B610" s="18" t="str">
        <f>IF(MAX(B$3:B609)+1&gt;ﾜｰｸｼｰﾄ2!$AK$6,"",MAX(B$3:B609)+1)</f>
        <v/>
      </c>
      <c r="C610" s="47" t="str">
        <f>IF(B610="","",VLOOKUP(B610,ﾜｰｸｼｰﾄ2!$AK$7:$AL$780,2,FALSE))</f>
        <v/>
      </c>
    </row>
    <row r="611" spans="2:3" x14ac:dyDescent="0.55000000000000004">
      <c r="B611" s="18" t="str">
        <f>IF(MAX(B$3:B610)+1&gt;ﾜｰｸｼｰﾄ2!$AK$6,"",MAX(B$3:B610)+1)</f>
        <v/>
      </c>
      <c r="C611" s="47" t="str">
        <f>IF(B611="","",VLOOKUP(B611,ﾜｰｸｼｰﾄ2!$AK$7:$AL$780,2,FALSE))</f>
        <v/>
      </c>
    </row>
    <row r="612" spans="2:3" x14ac:dyDescent="0.55000000000000004">
      <c r="B612" s="18" t="str">
        <f>IF(MAX(B$3:B611)+1&gt;ﾜｰｸｼｰﾄ2!$AK$6,"",MAX(B$3:B611)+1)</f>
        <v/>
      </c>
      <c r="C612" s="47" t="str">
        <f>IF(B612="","",VLOOKUP(B612,ﾜｰｸｼｰﾄ2!$AK$7:$AL$780,2,FALSE))</f>
        <v/>
      </c>
    </row>
    <row r="613" spans="2:3" x14ac:dyDescent="0.55000000000000004">
      <c r="B613" s="18" t="str">
        <f>IF(MAX(B$3:B612)+1&gt;ﾜｰｸｼｰﾄ2!$AK$6,"",MAX(B$3:B612)+1)</f>
        <v/>
      </c>
      <c r="C613" s="47" t="str">
        <f>IF(B613="","",VLOOKUP(B613,ﾜｰｸｼｰﾄ2!$AK$7:$AL$780,2,FALSE))</f>
        <v/>
      </c>
    </row>
    <row r="614" spans="2:3" x14ac:dyDescent="0.55000000000000004">
      <c r="B614" s="18" t="str">
        <f>IF(MAX(B$3:B613)+1&gt;ﾜｰｸｼｰﾄ2!$AK$6,"",MAX(B$3:B613)+1)</f>
        <v/>
      </c>
      <c r="C614" s="47" t="str">
        <f>IF(B614="","",VLOOKUP(B614,ﾜｰｸｼｰﾄ2!$AK$7:$AL$780,2,FALSE))</f>
        <v/>
      </c>
    </row>
    <row r="615" spans="2:3" x14ac:dyDescent="0.55000000000000004">
      <c r="B615" s="18" t="str">
        <f>IF(MAX(B$3:B614)+1&gt;ﾜｰｸｼｰﾄ2!$AK$6,"",MAX(B$3:B614)+1)</f>
        <v/>
      </c>
      <c r="C615" s="47" t="str">
        <f>IF(B615="","",VLOOKUP(B615,ﾜｰｸｼｰﾄ2!$AK$7:$AL$780,2,FALSE))</f>
        <v/>
      </c>
    </row>
    <row r="616" spans="2:3" x14ac:dyDescent="0.55000000000000004">
      <c r="B616" s="18" t="str">
        <f>IF(MAX(B$3:B615)+1&gt;ﾜｰｸｼｰﾄ2!$AK$6,"",MAX(B$3:B615)+1)</f>
        <v/>
      </c>
      <c r="C616" s="47" t="str">
        <f>IF(B616="","",VLOOKUP(B616,ﾜｰｸｼｰﾄ2!$AK$7:$AL$780,2,FALSE))</f>
        <v/>
      </c>
    </row>
    <row r="617" spans="2:3" x14ac:dyDescent="0.55000000000000004">
      <c r="B617" s="18" t="str">
        <f>IF(MAX(B$3:B616)+1&gt;ﾜｰｸｼｰﾄ2!$AK$6,"",MAX(B$3:B616)+1)</f>
        <v/>
      </c>
      <c r="C617" s="47" t="str">
        <f>IF(B617="","",VLOOKUP(B617,ﾜｰｸｼｰﾄ2!$AK$7:$AL$780,2,FALSE))</f>
        <v/>
      </c>
    </row>
    <row r="618" spans="2:3" x14ac:dyDescent="0.55000000000000004">
      <c r="B618" s="18" t="str">
        <f>IF(MAX(B$3:B617)+1&gt;ﾜｰｸｼｰﾄ2!$AK$6,"",MAX(B$3:B617)+1)</f>
        <v/>
      </c>
      <c r="C618" s="47" t="str">
        <f>IF(B618="","",VLOOKUP(B618,ﾜｰｸｼｰﾄ2!$AK$7:$AL$780,2,FALSE))</f>
        <v/>
      </c>
    </row>
    <row r="619" spans="2:3" x14ac:dyDescent="0.55000000000000004">
      <c r="B619" s="18" t="str">
        <f>IF(MAX(B$3:B618)+1&gt;ﾜｰｸｼｰﾄ2!$AK$6,"",MAX(B$3:B618)+1)</f>
        <v/>
      </c>
      <c r="C619" s="47" t="str">
        <f>IF(B619="","",VLOOKUP(B619,ﾜｰｸｼｰﾄ2!$AK$7:$AL$780,2,FALSE))</f>
        <v/>
      </c>
    </row>
    <row r="620" spans="2:3" x14ac:dyDescent="0.55000000000000004">
      <c r="B620" s="18" t="str">
        <f>IF(MAX(B$3:B619)+1&gt;ﾜｰｸｼｰﾄ2!$AK$6,"",MAX(B$3:B619)+1)</f>
        <v/>
      </c>
      <c r="C620" s="47" t="str">
        <f>IF(B620="","",VLOOKUP(B620,ﾜｰｸｼｰﾄ2!$AK$7:$AL$780,2,FALSE))</f>
        <v/>
      </c>
    </row>
    <row r="621" spans="2:3" x14ac:dyDescent="0.55000000000000004">
      <c r="B621" s="18" t="str">
        <f>IF(MAX(B$3:B620)+1&gt;ﾜｰｸｼｰﾄ2!$AK$6,"",MAX(B$3:B620)+1)</f>
        <v/>
      </c>
      <c r="C621" s="47" t="str">
        <f>IF(B621="","",VLOOKUP(B621,ﾜｰｸｼｰﾄ2!$AK$7:$AL$780,2,FALSE))</f>
        <v/>
      </c>
    </row>
    <row r="622" spans="2:3" x14ac:dyDescent="0.55000000000000004">
      <c r="B622" s="18" t="str">
        <f>IF(MAX(B$3:B621)+1&gt;ﾜｰｸｼｰﾄ2!$AK$6,"",MAX(B$3:B621)+1)</f>
        <v/>
      </c>
      <c r="C622" s="47" t="str">
        <f>IF(B622="","",VLOOKUP(B622,ﾜｰｸｼｰﾄ2!$AK$7:$AL$780,2,FALSE))</f>
        <v/>
      </c>
    </row>
    <row r="623" spans="2:3" x14ac:dyDescent="0.55000000000000004">
      <c r="B623" s="18" t="str">
        <f>IF(MAX(B$3:B622)+1&gt;ﾜｰｸｼｰﾄ2!$AK$6,"",MAX(B$3:B622)+1)</f>
        <v/>
      </c>
      <c r="C623" s="47" t="str">
        <f>IF(B623="","",VLOOKUP(B623,ﾜｰｸｼｰﾄ2!$AK$7:$AL$780,2,FALSE))</f>
        <v/>
      </c>
    </row>
    <row r="624" spans="2:3" x14ac:dyDescent="0.55000000000000004">
      <c r="B624" s="18" t="str">
        <f>IF(MAX(B$3:B623)+1&gt;ﾜｰｸｼｰﾄ2!$AK$6,"",MAX(B$3:B623)+1)</f>
        <v/>
      </c>
      <c r="C624" s="47" t="str">
        <f>IF(B624="","",VLOOKUP(B624,ﾜｰｸｼｰﾄ2!$AK$7:$AL$780,2,FALSE))</f>
        <v/>
      </c>
    </row>
    <row r="625" spans="2:3" x14ac:dyDescent="0.55000000000000004">
      <c r="B625" s="18" t="str">
        <f>IF(MAX(B$3:B624)+1&gt;ﾜｰｸｼｰﾄ2!$AK$6,"",MAX(B$3:B624)+1)</f>
        <v/>
      </c>
      <c r="C625" s="47" t="str">
        <f>IF(B625="","",VLOOKUP(B625,ﾜｰｸｼｰﾄ2!$AK$7:$AL$780,2,FALSE))</f>
        <v/>
      </c>
    </row>
    <row r="626" spans="2:3" x14ac:dyDescent="0.55000000000000004">
      <c r="B626" s="18" t="str">
        <f>IF(MAX(B$3:B625)+1&gt;ﾜｰｸｼｰﾄ2!$AK$6,"",MAX(B$3:B625)+1)</f>
        <v/>
      </c>
      <c r="C626" s="47" t="str">
        <f>IF(B626="","",VLOOKUP(B626,ﾜｰｸｼｰﾄ2!$AK$7:$AL$780,2,FALSE))</f>
        <v/>
      </c>
    </row>
    <row r="627" spans="2:3" x14ac:dyDescent="0.55000000000000004">
      <c r="B627" s="18" t="str">
        <f>IF(MAX(B$3:B626)+1&gt;ﾜｰｸｼｰﾄ2!$AK$6,"",MAX(B$3:B626)+1)</f>
        <v/>
      </c>
      <c r="C627" s="47" t="str">
        <f>IF(B627="","",VLOOKUP(B627,ﾜｰｸｼｰﾄ2!$AK$7:$AL$780,2,FALSE))</f>
        <v/>
      </c>
    </row>
    <row r="628" spans="2:3" x14ac:dyDescent="0.55000000000000004">
      <c r="B628" s="18" t="str">
        <f>IF(MAX(B$3:B627)+1&gt;ﾜｰｸｼｰﾄ2!$AK$6,"",MAX(B$3:B627)+1)</f>
        <v/>
      </c>
      <c r="C628" s="47" t="str">
        <f>IF(B628="","",VLOOKUP(B628,ﾜｰｸｼｰﾄ2!$AK$7:$AL$780,2,FALSE))</f>
        <v/>
      </c>
    </row>
    <row r="629" spans="2:3" x14ac:dyDescent="0.55000000000000004">
      <c r="B629" s="18" t="str">
        <f>IF(MAX(B$3:B628)+1&gt;ﾜｰｸｼｰﾄ2!$AK$6,"",MAX(B$3:B628)+1)</f>
        <v/>
      </c>
      <c r="C629" s="47" t="str">
        <f>IF(B629="","",VLOOKUP(B629,ﾜｰｸｼｰﾄ2!$AK$7:$AL$780,2,FALSE))</f>
        <v/>
      </c>
    </row>
    <row r="630" spans="2:3" x14ac:dyDescent="0.55000000000000004">
      <c r="B630" s="18" t="str">
        <f>IF(MAX(B$3:B629)+1&gt;ﾜｰｸｼｰﾄ2!$AK$6,"",MAX(B$3:B629)+1)</f>
        <v/>
      </c>
      <c r="C630" s="47" t="str">
        <f>IF(B630="","",VLOOKUP(B630,ﾜｰｸｼｰﾄ2!$AK$7:$AL$780,2,FALSE))</f>
        <v/>
      </c>
    </row>
    <row r="631" spans="2:3" x14ac:dyDescent="0.55000000000000004">
      <c r="B631" s="18" t="str">
        <f>IF(MAX(B$3:B630)+1&gt;ﾜｰｸｼｰﾄ2!$AK$6,"",MAX(B$3:B630)+1)</f>
        <v/>
      </c>
      <c r="C631" s="47" t="str">
        <f>IF(B631="","",VLOOKUP(B631,ﾜｰｸｼｰﾄ2!$AK$7:$AL$780,2,FALSE))</f>
        <v/>
      </c>
    </row>
    <row r="632" spans="2:3" x14ac:dyDescent="0.55000000000000004">
      <c r="B632" s="18" t="str">
        <f>IF(MAX(B$3:B631)+1&gt;ﾜｰｸｼｰﾄ2!$AK$6,"",MAX(B$3:B631)+1)</f>
        <v/>
      </c>
      <c r="C632" s="47" t="str">
        <f>IF(B632="","",VLOOKUP(B632,ﾜｰｸｼｰﾄ2!$AK$7:$AL$780,2,FALSE))</f>
        <v/>
      </c>
    </row>
    <row r="633" spans="2:3" x14ac:dyDescent="0.55000000000000004">
      <c r="B633" s="18" t="str">
        <f>IF(MAX(B$3:B632)+1&gt;ﾜｰｸｼｰﾄ2!$AK$6,"",MAX(B$3:B632)+1)</f>
        <v/>
      </c>
      <c r="C633" s="47" t="str">
        <f>IF(B633="","",VLOOKUP(B633,ﾜｰｸｼｰﾄ2!$AK$7:$AL$780,2,FALSE))</f>
        <v/>
      </c>
    </row>
    <row r="634" spans="2:3" x14ac:dyDescent="0.55000000000000004">
      <c r="B634" s="18" t="str">
        <f>IF(MAX(B$3:B633)+1&gt;ﾜｰｸｼｰﾄ2!$AK$6,"",MAX(B$3:B633)+1)</f>
        <v/>
      </c>
      <c r="C634" s="47" t="str">
        <f>IF(B634="","",VLOOKUP(B634,ﾜｰｸｼｰﾄ2!$AK$7:$AL$780,2,FALSE))</f>
        <v/>
      </c>
    </row>
    <row r="635" spans="2:3" x14ac:dyDescent="0.55000000000000004">
      <c r="B635" s="18" t="str">
        <f>IF(MAX(B$3:B634)+1&gt;ﾜｰｸｼｰﾄ2!$AK$6,"",MAX(B$3:B634)+1)</f>
        <v/>
      </c>
      <c r="C635" s="47" t="str">
        <f>IF(B635="","",VLOOKUP(B635,ﾜｰｸｼｰﾄ2!$AK$7:$AL$780,2,FALSE))</f>
        <v/>
      </c>
    </row>
    <row r="636" spans="2:3" x14ac:dyDescent="0.55000000000000004">
      <c r="B636" s="18" t="str">
        <f>IF(MAX(B$3:B635)+1&gt;ﾜｰｸｼｰﾄ2!$AK$6,"",MAX(B$3:B635)+1)</f>
        <v/>
      </c>
      <c r="C636" s="47" t="str">
        <f>IF(B636="","",VLOOKUP(B636,ﾜｰｸｼｰﾄ2!$AK$7:$AL$780,2,FALSE))</f>
        <v/>
      </c>
    </row>
    <row r="637" spans="2:3" x14ac:dyDescent="0.55000000000000004">
      <c r="B637" s="18" t="str">
        <f>IF(MAX(B$3:B636)+1&gt;ﾜｰｸｼｰﾄ2!$AK$6,"",MAX(B$3:B636)+1)</f>
        <v/>
      </c>
      <c r="C637" s="47" t="str">
        <f>IF(B637="","",VLOOKUP(B637,ﾜｰｸｼｰﾄ2!$AK$7:$AL$780,2,FALSE))</f>
        <v/>
      </c>
    </row>
    <row r="638" spans="2:3" x14ac:dyDescent="0.55000000000000004">
      <c r="B638" s="18" t="str">
        <f>IF(MAX(B$3:B637)+1&gt;ﾜｰｸｼｰﾄ2!$AK$6,"",MAX(B$3:B637)+1)</f>
        <v/>
      </c>
      <c r="C638" s="47" t="str">
        <f>IF(B638="","",VLOOKUP(B638,ﾜｰｸｼｰﾄ2!$AK$7:$AL$780,2,FALSE))</f>
        <v/>
      </c>
    </row>
    <row r="639" spans="2:3" x14ac:dyDescent="0.55000000000000004">
      <c r="B639" s="18" t="str">
        <f>IF(MAX(B$3:B638)+1&gt;ﾜｰｸｼｰﾄ2!$AK$6,"",MAX(B$3:B638)+1)</f>
        <v/>
      </c>
      <c r="C639" s="47" t="str">
        <f>IF(B639="","",VLOOKUP(B639,ﾜｰｸｼｰﾄ2!$AK$7:$AL$780,2,FALSE))</f>
        <v/>
      </c>
    </row>
    <row r="640" spans="2:3" x14ac:dyDescent="0.55000000000000004">
      <c r="B640" s="18" t="str">
        <f>IF(MAX(B$3:B639)+1&gt;ﾜｰｸｼｰﾄ2!$AK$6,"",MAX(B$3:B639)+1)</f>
        <v/>
      </c>
      <c r="C640" s="47" t="str">
        <f>IF(B640="","",VLOOKUP(B640,ﾜｰｸｼｰﾄ2!$AK$7:$AL$780,2,FALSE))</f>
        <v/>
      </c>
    </row>
    <row r="641" spans="2:3" x14ac:dyDescent="0.55000000000000004">
      <c r="B641" s="18" t="str">
        <f>IF(MAX(B$3:B640)+1&gt;ﾜｰｸｼｰﾄ2!$AK$6,"",MAX(B$3:B640)+1)</f>
        <v/>
      </c>
      <c r="C641" s="47" t="str">
        <f>IF(B641="","",VLOOKUP(B641,ﾜｰｸｼｰﾄ2!$AK$7:$AL$780,2,FALSE))</f>
        <v/>
      </c>
    </row>
    <row r="642" spans="2:3" x14ac:dyDescent="0.55000000000000004">
      <c r="B642" s="18" t="str">
        <f>IF(MAX(B$3:B641)+1&gt;ﾜｰｸｼｰﾄ2!$AK$6,"",MAX(B$3:B641)+1)</f>
        <v/>
      </c>
      <c r="C642" s="47" t="str">
        <f>IF(B642="","",VLOOKUP(B642,ﾜｰｸｼｰﾄ2!$AK$7:$AL$780,2,FALSE))</f>
        <v/>
      </c>
    </row>
    <row r="643" spans="2:3" x14ac:dyDescent="0.55000000000000004">
      <c r="B643" s="18" t="str">
        <f>IF(MAX(B$3:B642)+1&gt;ﾜｰｸｼｰﾄ2!$AK$6,"",MAX(B$3:B642)+1)</f>
        <v/>
      </c>
      <c r="C643" s="47" t="str">
        <f>IF(B643="","",VLOOKUP(B643,ﾜｰｸｼｰﾄ2!$AK$7:$AL$780,2,FALSE))</f>
        <v/>
      </c>
    </row>
    <row r="644" spans="2:3" x14ac:dyDescent="0.55000000000000004">
      <c r="B644" s="18" t="str">
        <f>IF(MAX(B$3:B643)+1&gt;ﾜｰｸｼｰﾄ2!$AK$6,"",MAX(B$3:B643)+1)</f>
        <v/>
      </c>
      <c r="C644" s="47" t="str">
        <f>IF(B644="","",VLOOKUP(B644,ﾜｰｸｼｰﾄ2!$AK$7:$AL$780,2,FALSE))</f>
        <v/>
      </c>
    </row>
    <row r="645" spans="2:3" x14ac:dyDescent="0.55000000000000004">
      <c r="B645" s="18" t="str">
        <f>IF(MAX(B$3:B644)+1&gt;ﾜｰｸｼｰﾄ2!$AK$6,"",MAX(B$3:B644)+1)</f>
        <v/>
      </c>
      <c r="C645" s="47" t="str">
        <f>IF(B645="","",VLOOKUP(B645,ﾜｰｸｼｰﾄ2!$AK$7:$AL$780,2,FALSE))</f>
        <v/>
      </c>
    </row>
    <row r="646" spans="2:3" x14ac:dyDescent="0.55000000000000004">
      <c r="B646" s="18" t="str">
        <f>IF(MAX(B$3:B645)+1&gt;ﾜｰｸｼｰﾄ2!$AK$6,"",MAX(B$3:B645)+1)</f>
        <v/>
      </c>
      <c r="C646" s="47" t="str">
        <f>IF(B646="","",VLOOKUP(B646,ﾜｰｸｼｰﾄ2!$AK$7:$AL$780,2,FALSE))</f>
        <v/>
      </c>
    </row>
    <row r="647" spans="2:3" x14ac:dyDescent="0.55000000000000004">
      <c r="B647" s="18" t="str">
        <f>IF(MAX(B$3:B646)+1&gt;ﾜｰｸｼｰﾄ2!$AK$6,"",MAX(B$3:B646)+1)</f>
        <v/>
      </c>
      <c r="C647" s="47" t="str">
        <f>IF(B647="","",VLOOKUP(B647,ﾜｰｸｼｰﾄ2!$AK$7:$AL$780,2,FALSE))</f>
        <v/>
      </c>
    </row>
    <row r="648" spans="2:3" x14ac:dyDescent="0.55000000000000004">
      <c r="B648" s="18" t="str">
        <f>IF(MAX(B$3:B647)+1&gt;ﾜｰｸｼｰﾄ2!$AK$6,"",MAX(B$3:B647)+1)</f>
        <v/>
      </c>
      <c r="C648" s="47" t="str">
        <f>IF(B648="","",VLOOKUP(B648,ﾜｰｸｼｰﾄ2!$AK$7:$AL$780,2,FALSE))</f>
        <v/>
      </c>
    </row>
    <row r="649" spans="2:3" x14ac:dyDescent="0.55000000000000004">
      <c r="B649" s="18" t="str">
        <f>IF(MAX(B$3:B648)+1&gt;ﾜｰｸｼｰﾄ2!$AK$6,"",MAX(B$3:B648)+1)</f>
        <v/>
      </c>
      <c r="C649" s="47" t="str">
        <f>IF(B649="","",VLOOKUP(B649,ﾜｰｸｼｰﾄ2!$AK$7:$AL$780,2,FALSE))</f>
        <v/>
      </c>
    </row>
    <row r="650" spans="2:3" x14ac:dyDescent="0.55000000000000004">
      <c r="B650" s="18" t="str">
        <f>IF(MAX(B$3:B649)+1&gt;ﾜｰｸｼｰﾄ2!$AK$6,"",MAX(B$3:B649)+1)</f>
        <v/>
      </c>
      <c r="C650" s="47" t="str">
        <f>IF(B650="","",VLOOKUP(B650,ﾜｰｸｼｰﾄ2!$AK$7:$AL$780,2,FALSE))</f>
        <v/>
      </c>
    </row>
    <row r="651" spans="2:3" x14ac:dyDescent="0.55000000000000004">
      <c r="B651" s="18" t="str">
        <f>IF(MAX(B$3:B650)+1&gt;ﾜｰｸｼｰﾄ2!$AK$6,"",MAX(B$3:B650)+1)</f>
        <v/>
      </c>
      <c r="C651" s="47" t="str">
        <f>IF(B651="","",VLOOKUP(B651,ﾜｰｸｼｰﾄ2!$AK$7:$AL$780,2,FALSE))</f>
        <v/>
      </c>
    </row>
    <row r="652" spans="2:3" x14ac:dyDescent="0.55000000000000004">
      <c r="B652" s="18" t="str">
        <f>IF(MAX(B$3:B651)+1&gt;ﾜｰｸｼｰﾄ2!$AK$6,"",MAX(B$3:B651)+1)</f>
        <v/>
      </c>
      <c r="C652" s="47" t="str">
        <f>IF(B652="","",VLOOKUP(B652,ﾜｰｸｼｰﾄ2!$AK$7:$AL$780,2,FALSE))</f>
        <v/>
      </c>
    </row>
    <row r="653" spans="2:3" x14ac:dyDescent="0.55000000000000004">
      <c r="B653" s="18" t="str">
        <f>IF(MAX(B$3:B652)+1&gt;ﾜｰｸｼｰﾄ2!$AK$6,"",MAX(B$3:B652)+1)</f>
        <v/>
      </c>
      <c r="C653" s="47" t="str">
        <f>IF(B653="","",VLOOKUP(B653,ﾜｰｸｼｰﾄ2!$AK$7:$AL$780,2,FALSE))</f>
        <v/>
      </c>
    </row>
    <row r="654" spans="2:3" x14ac:dyDescent="0.55000000000000004">
      <c r="B654" s="18" t="str">
        <f>IF(MAX(B$3:B653)+1&gt;ﾜｰｸｼｰﾄ2!$AK$6,"",MAX(B$3:B653)+1)</f>
        <v/>
      </c>
      <c r="C654" s="47" t="str">
        <f>IF(B654="","",VLOOKUP(B654,ﾜｰｸｼｰﾄ2!$AK$7:$AL$780,2,FALSE))</f>
        <v/>
      </c>
    </row>
    <row r="655" spans="2:3" x14ac:dyDescent="0.55000000000000004">
      <c r="B655" s="18" t="str">
        <f>IF(MAX(B$3:B654)+1&gt;ﾜｰｸｼｰﾄ2!$AK$6,"",MAX(B$3:B654)+1)</f>
        <v/>
      </c>
      <c r="C655" s="47" t="str">
        <f>IF(B655="","",VLOOKUP(B655,ﾜｰｸｼｰﾄ2!$AK$7:$AL$780,2,FALSE))</f>
        <v/>
      </c>
    </row>
    <row r="656" spans="2:3" x14ac:dyDescent="0.55000000000000004">
      <c r="B656" s="18" t="str">
        <f>IF(MAX(B$3:B655)+1&gt;ﾜｰｸｼｰﾄ2!$AK$6,"",MAX(B$3:B655)+1)</f>
        <v/>
      </c>
      <c r="C656" s="47" t="str">
        <f>IF(B656="","",VLOOKUP(B656,ﾜｰｸｼｰﾄ2!$AK$7:$AL$780,2,FALSE))</f>
        <v/>
      </c>
    </row>
    <row r="657" spans="2:3" x14ac:dyDescent="0.55000000000000004">
      <c r="B657" s="18" t="str">
        <f>IF(MAX(B$3:B656)+1&gt;ﾜｰｸｼｰﾄ2!$AK$6,"",MAX(B$3:B656)+1)</f>
        <v/>
      </c>
      <c r="C657" s="47" t="str">
        <f>IF(B657="","",VLOOKUP(B657,ﾜｰｸｼｰﾄ2!$AK$7:$AL$780,2,FALSE))</f>
        <v/>
      </c>
    </row>
    <row r="658" spans="2:3" x14ac:dyDescent="0.55000000000000004">
      <c r="B658" s="18" t="str">
        <f>IF(MAX(B$3:B657)+1&gt;ﾜｰｸｼｰﾄ2!$AK$6,"",MAX(B$3:B657)+1)</f>
        <v/>
      </c>
      <c r="C658" s="47" t="str">
        <f>IF(B658="","",VLOOKUP(B658,ﾜｰｸｼｰﾄ2!$AK$7:$AL$780,2,FALSE))</f>
        <v/>
      </c>
    </row>
    <row r="659" spans="2:3" x14ac:dyDescent="0.55000000000000004">
      <c r="B659" s="18" t="str">
        <f>IF(MAX(B$3:B658)+1&gt;ﾜｰｸｼｰﾄ2!$AK$6,"",MAX(B$3:B658)+1)</f>
        <v/>
      </c>
      <c r="C659" s="47" t="str">
        <f>IF(B659="","",VLOOKUP(B659,ﾜｰｸｼｰﾄ2!$AK$7:$AL$780,2,FALSE))</f>
        <v/>
      </c>
    </row>
    <row r="660" spans="2:3" x14ac:dyDescent="0.55000000000000004">
      <c r="B660" s="18" t="str">
        <f>IF(MAX(B$3:B659)+1&gt;ﾜｰｸｼｰﾄ2!$AK$6,"",MAX(B$3:B659)+1)</f>
        <v/>
      </c>
      <c r="C660" s="47" t="str">
        <f>IF(B660="","",VLOOKUP(B660,ﾜｰｸｼｰﾄ2!$AK$7:$AL$780,2,FALSE))</f>
        <v/>
      </c>
    </row>
    <row r="661" spans="2:3" x14ac:dyDescent="0.55000000000000004">
      <c r="B661" s="18" t="str">
        <f>IF(MAX(B$3:B660)+1&gt;ﾜｰｸｼｰﾄ2!$AK$6,"",MAX(B$3:B660)+1)</f>
        <v/>
      </c>
      <c r="C661" s="47" t="str">
        <f>IF(B661="","",VLOOKUP(B661,ﾜｰｸｼｰﾄ2!$AK$7:$AL$780,2,FALSE))</f>
        <v/>
      </c>
    </row>
    <row r="662" spans="2:3" x14ac:dyDescent="0.55000000000000004">
      <c r="B662" s="18" t="str">
        <f>IF(MAX(B$3:B661)+1&gt;ﾜｰｸｼｰﾄ2!$AK$6,"",MAX(B$3:B661)+1)</f>
        <v/>
      </c>
      <c r="C662" s="47" t="str">
        <f>IF(B662="","",VLOOKUP(B662,ﾜｰｸｼｰﾄ2!$AK$7:$AL$780,2,FALSE))</f>
        <v/>
      </c>
    </row>
    <row r="663" spans="2:3" x14ac:dyDescent="0.55000000000000004">
      <c r="B663" s="18" t="str">
        <f>IF(MAX(B$3:B662)+1&gt;ﾜｰｸｼｰﾄ2!$AK$6,"",MAX(B$3:B662)+1)</f>
        <v/>
      </c>
      <c r="C663" s="47" t="str">
        <f>IF(B663="","",VLOOKUP(B663,ﾜｰｸｼｰﾄ2!$AK$7:$AL$780,2,FALSE))</f>
        <v/>
      </c>
    </row>
    <row r="664" spans="2:3" x14ac:dyDescent="0.55000000000000004">
      <c r="B664" s="18" t="str">
        <f>IF(MAX(B$3:B663)+1&gt;ﾜｰｸｼｰﾄ2!$AK$6,"",MAX(B$3:B663)+1)</f>
        <v/>
      </c>
      <c r="C664" s="47" t="str">
        <f>IF(B664="","",VLOOKUP(B664,ﾜｰｸｼｰﾄ2!$AK$7:$AL$780,2,FALSE))</f>
        <v/>
      </c>
    </row>
    <row r="665" spans="2:3" x14ac:dyDescent="0.55000000000000004">
      <c r="B665" s="18" t="str">
        <f>IF(MAX(B$3:B664)+1&gt;ﾜｰｸｼｰﾄ2!$AK$6,"",MAX(B$3:B664)+1)</f>
        <v/>
      </c>
      <c r="C665" s="47" t="str">
        <f>IF(B665="","",VLOOKUP(B665,ﾜｰｸｼｰﾄ2!$AK$7:$AL$780,2,FALSE))</f>
        <v/>
      </c>
    </row>
    <row r="666" spans="2:3" x14ac:dyDescent="0.55000000000000004">
      <c r="B666" s="18" t="str">
        <f>IF(MAX(B$3:B665)+1&gt;ﾜｰｸｼｰﾄ2!$AK$6,"",MAX(B$3:B665)+1)</f>
        <v/>
      </c>
      <c r="C666" s="47" t="str">
        <f>IF(B666="","",VLOOKUP(B666,ﾜｰｸｼｰﾄ2!$AK$7:$AL$780,2,FALSE))</f>
        <v/>
      </c>
    </row>
    <row r="667" spans="2:3" x14ac:dyDescent="0.55000000000000004">
      <c r="B667" s="18" t="str">
        <f>IF(MAX(B$3:B666)+1&gt;ﾜｰｸｼｰﾄ2!$AK$6,"",MAX(B$3:B666)+1)</f>
        <v/>
      </c>
      <c r="C667" s="47" t="str">
        <f>IF(B667="","",VLOOKUP(B667,ﾜｰｸｼｰﾄ2!$AK$7:$AL$780,2,FALSE))</f>
        <v/>
      </c>
    </row>
    <row r="668" spans="2:3" x14ac:dyDescent="0.55000000000000004">
      <c r="B668" s="18" t="str">
        <f>IF(MAX(B$3:B667)+1&gt;ﾜｰｸｼｰﾄ2!$AK$6,"",MAX(B$3:B667)+1)</f>
        <v/>
      </c>
      <c r="C668" s="47" t="str">
        <f>IF(B668="","",VLOOKUP(B668,ﾜｰｸｼｰﾄ2!$AK$7:$AL$780,2,FALSE))</f>
        <v/>
      </c>
    </row>
    <row r="669" spans="2:3" x14ac:dyDescent="0.55000000000000004">
      <c r="B669" s="18" t="str">
        <f>IF(MAX(B$3:B668)+1&gt;ﾜｰｸｼｰﾄ2!$AK$6,"",MAX(B$3:B668)+1)</f>
        <v/>
      </c>
      <c r="C669" s="47" t="str">
        <f>IF(B669="","",VLOOKUP(B669,ﾜｰｸｼｰﾄ2!$AK$7:$AL$780,2,FALSE))</f>
        <v/>
      </c>
    </row>
    <row r="670" spans="2:3" x14ac:dyDescent="0.55000000000000004">
      <c r="B670" s="18" t="str">
        <f>IF(MAX(B$3:B669)+1&gt;ﾜｰｸｼｰﾄ2!$AK$6,"",MAX(B$3:B669)+1)</f>
        <v/>
      </c>
      <c r="C670" s="47" t="str">
        <f>IF(B670="","",VLOOKUP(B670,ﾜｰｸｼｰﾄ2!$AK$7:$AL$780,2,FALSE))</f>
        <v/>
      </c>
    </row>
    <row r="671" spans="2:3" x14ac:dyDescent="0.55000000000000004">
      <c r="B671" s="18" t="str">
        <f>IF(MAX(B$3:B670)+1&gt;ﾜｰｸｼｰﾄ2!$AK$6,"",MAX(B$3:B670)+1)</f>
        <v/>
      </c>
      <c r="C671" s="47" t="str">
        <f>IF(B671="","",VLOOKUP(B671,ﾜｰｸｼｰﾄ2!$AK$7:$AL$780,2,FALSE))</f>
        <v/>
      </c>
    </row>
    <row r="672" spans="2:3" x14ac:dyDescent="0.55000000000000004">
      <c r="B672" s="18" t="str">
        <f>IF(MAX(B$3:B671)+1&gt;ﾜｰｸｼｰﾄ2!$AK$6,"",MAX(B$3:B671)+1)</f>
        <v/>
      </c>
      <c r="C672" s="47" t="str">
        <f>IF(B672="","",VLOOKUP(B672,ﾜｰｸｼｰﾄ2!$AK$7:$AL$780,2,FALSE))</f>
        <v/>
      </c>
    </row>
    <row r="673" spans="2:3" x14ac:dyDescent="0.55000000000000004">
      <c r="B673" s="18" t="str">
        <f>IF(MAX(B$3:B672)+1&gt;ﾜｰｸｼｰﾄ2!$AK$6,"",MAX(B$3:B672)+1)</f>
        <v/>
      </c>
      <c r="C673" s="47" t="str">
        <f>IF(B673="","",VLOOKUP(B673,ﾜｰｸｼｰﾄ2!$AK$7:$AL$780,2,FALSE))</f>
        <v/>
      </c>
    </row>
    <row r="674" spans="2:3" x14ac:dyDescent="0.55000000000000004">
      <c r="B674" s="18" t="str">
        <f>IF(MAX(B$3:B673)+1&gt;ﾜｰｸｼｰﾄ2!$AK$6,"",MAX(B$3:B673)+1)</f>
        <v/>
      </c>
      <c r="C674" s="47" t="str">
        <f>IF(B674="","",VLOOKUP(B674,ﾜｰｸｼｰﾄ2!$AK$7:$AL$780,2,FALSE))</f>
        <v/>
      </c>
    </row>
    <row r="675" spans="2:3" x14ac:dyDescent="0.55000000000000004">
      <c r="B675" s="18" t="str">
        <f>IF(MAX(B$3:B674)+1&gt;ﾜｰｸｼｰﾄ2!$AK$6,"",MAX(B$3:B674)+1)</f>
        <v/>
      </c>
      <c r="C675" s="47" t="str">
        <f>IF(B675="","",VLOOKUP(B675,ﾜｰｸｼｰﾄ2!$AK$7:$AL$780,2,FALSE))</f>
        <v/>
      </c>
    </row>
    <row r="676" spans="2:3" x14ac:dyDescent="0.55000000000000004">
      <c r="B676" s="18" t="str">
        <f>IF(MAX(B$3:B675)+1&gt;ﾜｰｸｼｰﾄ2!$AK$6,"",MAX(B$3:B675)+1)</f>
        <v/>
      </c>
      <c r="C676" s="47" t="str">
        <f>IF(B676="","",VLOOKUP(B676,ﾜｰｸｼｰﾄ2!$AK$7:$AL$780,2,FALSE))</f>
        <v/>
      </c>
    </row>
    <row r="677" spans="2:3" x14ac:dyDescent="0.55000000000000004">
      <c r="B677" s="18" t="str">
        <f>IF(MAX(B$3:B676)+1&gt;ﾜｰｸｼｰﾄ2!$AK$6,"",MAX(B$3:B676)+1)</f>
        <v/>
      </c>
      <c r="C677" s="47" t="str">
        <f>IF(B677="","",VLOOKUP(B677,ﾜｰｸｼｰﾄ2!$AK$7:$AL$780,2,FALSE))</f>
        <v/>
      </c>
    </row>
    <row r="678" spans="2:3" x14ac:dyDescent="0.55000000000000004">
      <c r="B678" s="18" t="str">
        <f>IF(MAX(B$3:B677)+1&gt;ﾜｰｸｼｰﾄ2!$AK$6,"",MAX(B$3:B677)+1)</f>
        <v/>
      </c>
      <c r="C678" s="47" t="str">
        <f>IF(B678="","",VLOOKUP(B678,ﾜｰｸｼｰﾄ2!$AK$7:$AL$780,2,FALSE))</f>
        <v/>
      </c>
    </row>
    <row r="679" spans="2:3" x14ac:dyDescent="0.55000000000000004">
      <c r="B679" s="18" t="str">
        <f>IF(MAX(B$3:B678)+1&gt;ﾜｰｸｼｰﾄ2!$AK$6,"",MAX(B$3:B678)+1)</f>
        <v/>
      </c>
      <c r="C679" s="47" t="str">
        <f>IF(B679="","",VLOOKUP(B679,ﾜｰｸｼｰﾄ2!$AK$7:$AL$780,2,FALSE))</f>
        <v/>
      </c>
    </row>
    <row r="680" spans="2:3" x14ac:dyDescent="0.55000000000000004">
      <c r="B680" s="18" t="str">
        <f>IF(MAX(B$3:B679)+1&gt;ﾜｰｸｼｰﾄ2!$AK$6,"",MAX(B$3:B679)+1)</f>
        <v/>
      </c>
      <c r="C680" s="47" t="str">
        <f>IF(B680="","",VLOOKUP(B680,ﾜｰｸｼｰﾄ2!$AK$7:$AL$780,2,FALSE))</f>
        <v/>
      </c>
    </row>
    <row r="681" spans="2:3" x14ac:dyDescent="0.55000000000000004">
      <c r="B681" s="18" t="str">
        <f>IF(MAX(B$3:B680)+1&gt;ﾜｰｸｼｰﾄ2!$AK$6,"",MAX(B$3:B680)+1)</f>
        <v/>
      </c>
      <c r="C681" s="47" t="str">
        <f>IF(B681="","",VLOOKUP(B681,ﾜｰｸｼｰﾄ2!$AK$7:$AL$780,2,FALSE))</f>
        <v/>
      </c>
    </row>
    <row r="682" spans="2:3" x14ac:dyDescent="0.55000000000000004">
      <c r="B682" s="18" t="str">
        <f>IF(MAX(B$3:B681)+1&gt;ﾜｰｸｼｰﾄ2!$AK$6,"",MAX(B$3:B681)+1)</f>
        <v/>
      </c>
      <c r="C682" s="47" t="str">
        <f>IF(B682="","",VLOOKUP(B682,ﾜｰｸｼｰﾄ2!$AK$7:$AL$780,2,FALSE))</f>
        <v/>
      </c>
    </row>
    <row r="683" spans="2:3" x14ac:dyDescent="0.55000000000000004">
      <c r="B683" s="18" t="str">
        <f>IF(MAX(B$3:B682)+1&gt;ﾜｰｸｼｰﾄ2!$AK$6,"",MAX(B$3:B682)+1)</f>
        <v/>
      </c>
      <c r="C683" s="47" t="str">
        <f>IF(B683="","",VLOOKUP(B683,ﾜｰｸｼｰﾄ2!$AK$7:$AL$780,2,FALSE))</f>
        <v/>
      </c>
    </row>
    <row r="684" spans="2:3" x14ac:dyDescent="0.55000000000000004">
      <c r="B684" s="18" t="str">
        <f>IF(MAX(B$3:B683)+1&gt;ﾜｰｸｼｰﾄ2!$AK$6,"",MAX(B$3:B683)+1)</f>
        <v/>
      </c>
      <c r="C684" s="47" t="str">
        <f>IF(B684="","",VLOOKUP(B684,ﾜｰｸｼｰﾄ2!$AK$7:$AL$780,2,FALSE))</f>
        <v/>
      </c>
    </row>
    <row r="685" spans="2:3" x14ac:dyDescent="0.55000000000000004">
      <c r="B685" s="18" t="str">
        <f>IF(MAX(B$3:B684)+1&gt;ﾜｰｸｼｰﾄ2!$AK$6,"",MAX(B$3:B684)+1)</f>
        <v/>
      </c>
      <c r="C685" s="47" t="str">
        <f>IF(B685="","",VLOOKUP(B685,ﾜｰｸｼｰﾄ2!$AK$7:$AL$780,2,FALSE))</f>
        <v/>
      </c>
    </row>
    <row r="686" spans="2:3" x14ac:dyDescent="0.55000000000000004">
      <c r="B686" s="18" t="str">
        <f>IF(MAX(B$3:B685)+1&gt;ﾜｰｸｼｰﾄ2!$AK$6,"",MAX(B$3:B685)+1)</f>
        <v/>
      </c>
      <c r="C686" s="47" t="str">
        <f>IF(B686="","",VLOOKUP(B686,ﾜｰｸｼｰﾄ2!$AK$7:$AL$780,2,FALSE))</f>
        <v/>
      </c>
    </row>
    <row r="687" spans="2:3" x14ac:dyDescent="0.55000000000000004">
      <c r="B687" s="18" t="str">
        <f>IF(MAX(B$3:B686)+1&gt;ﾜｰｸｼｰﾄ2!$AK$6,"",MAX(B$3:B686)+1)</f>
        <v/>
      </c>
      <c r="C687" s="47" t="str">
        <f>IF(B687="","",VLOOKUP(B687,ﾜｰｸｼｰﾄ2!$AK$7:$AL$780,2,FALSE))</f>
        <v/>
      </c>
    </row>
    <row r="688" spans="2:3" x14ac:dyDescent="0.55000000000000004">
      <c r="B688" s="18" t="str">
        <f>IF(MAX(B$3:B687)+1&gt;ﾜｰｸｼｰﾄ2!$AK$6,"",MAX(B$3:B687)+1)</f>
        <v/>
      </c>
      <c r="C688" s="47" t="str">
        <f>IF(B688="","",VLOOKUP(B688,ﾜｰｸｼｰﾄ2!$AK$7:$AL$780,2,FALSE))</f>
        <v/>
      </c>
    </row>
    <row r="689" spans="2:3" x14ac:dyDescent="0.55000000000000004">
      <c r="B689" s="18" t="str">
        <f>IF(MAX(B$3:B688)+1&gt;ﾜｰｸｼｰﾄ2!$AK$6,"",MAX(B$3:B688)+1)</f>
        <v/>
      </c>
      <c r="C689" s="47" t="str">
        <f>IF(B689="","",VLOOKUP(B689,ﾜｰｸｼｰﾄ2!$AK$7:$AL$780,2,FALSE))</f>
        <v/>
      </c>
    </row>
    <row r="690" spans="2:3" x14ac:dyDescent="0.55000000000000004">
      <c r="B690" s="18" t="str">
        <f>IF(MAX(B$3:B689)+1&gt;ﾜｰｸｼｰﾄ2!$AK$6,"",MAX(B$3:B689)+1)</f>
        <v/>
      </c>
      <c r="C690" s="47" t="str">
        <f>IF(B690="","",VLOOKUP(B690,ﾜｰｸｼｰﾄ2!$AK$7:$AL$780,2,FALSE))</f>
        <v/>
      </c>
    </row>
    <row r="691" spans="2:3" x14ac:dyDescent="0.55000000000000004">
      <c r="B691" s="18" t="str">
        <f>IF(MAX(B$3:B690)+1&gt;ﾜｰｸｼｰﾄ2!$AK$6,"",MAX(B$3:B690)+1)</f>
        <v/>
      </c>
      <c r="C691" s="47" t="str">
        <f>IF(B691="","",VLOOKUP(B691,ﾜｰｸｼｰﾄ2!$AK$7:$AL$780,2,FALSE))</f>
        <v/>
      </c>
    </row>
    <row r="692" spans="2:3" x14ac:dyDescent="0.55000000000000004">
      <c r="B692" s="18" t="str">
        <f>IF(MAX(B$3:B691)+1&gt;ﾜｰｸｼｰﾄ2!$AK$6,"",MAX(B$3:B691)+1)</f>
        <v/>
      </c>
      <c r="C692" s="47" t="str">
        <f>IF(B692="","",VLOOKUP(B692,ﾜｰｸｼｰﾄ2!$AK$7:$AL$780,2,FALSE))</f>
        <v/>
      </c>
    </row>
    <row r="693" spans="2:3" x14ac:dyDescent="0.55000000000000004">
      <c r="B693" s="18" t="str">
        <f>IF(MAX(B$3:B692)+1&gt;ﾜｰｸｼｰﾄ2!$AK$6,"",MAX(B$3:B692)+1)</f>
        <v/>
      </c>
      <c r="C693" s="47" t="str">
        <f>IF(B693="","",VLOOKUP(B693,ﾜｰｸｼｰﾄ2!$AK$7:$AL$780,2,FALSE))</f>
        <v/>
      </c>
    </row>
    <row r="694" spans="2:3" x14ac:dyDescent="0.55000000000000004">
      <c r="B694" s="18" t="str">
        <f>IF(MAX(B$3:B693)+1&gt;ﾜｰｸｼｰﾄ2!$AK$6,"",MAX(B$3:B693)+1)</f>
        <v/>
      </c>
      <c r="C694" s="47" t="str">
        <f>IF(B694="","",VLOOKUP(B694,ﾜｰｸｼｰﾄ2!$AK$7:$AL$780,2,FALSE))</f>
        <v/>
      </c>
    </row>
    <row r="695" spans="2:3" x14ac:dyDescent="0.55000000000000004">
      <c r="B695" s="18" t="str">
        <f>IF(MAX(B$3:B694)+1&gt;ﾜｰｸｼｰﾄ2!$AK$6,"",MAX(B$3:B694)+1)</f>
        <v/>
      </c>
      <c r="C695" s="47" t="str">
        <f>IF(B695="","",VLOOKUP(B695,ﾜｰｸｼｰﾄ2!$AK$7:$AL$780,2,FALSE))</f>
        <v/>
      </c>
    </row>
    <row r="696" spans="2:3" x14ac:dyDescent="0.55000000000000004">
      <c r="B696" s="18" t="str">
        <f>IF(MAX(B$3:B695)+1&gt;ﾜｰｸｼｰﾄ2!$AK$6,"",MAX(B$3:B695)+1)</f>
        <v/>
      </c>
      <c r="C696" s="47" t="str">
        <f>IF(B696="","",VLOOKUP(B696,ﾜｰｸｼｰﾄ2!$AK$7:$AL$780,2,FALSE))</f>
        <v/>
      </c>
    </row>
    <row r="697" spans="2:3" x14ac:dyDescent="0.55000000000000004">
      <c r="B697" s="18" t="str">
        <f>IF(MAX(B$3:B696)+1&gt;ﾜｰｸｼｰﾄ2!$AK$6,"",MAX(B$3:B696)+1)</f>
        <v/>
      </c>
      <c r="C697" s="47" t="str">
        <f>IF(B697="","",VLOOKUP(B697,ﾜｰｸｼｰﾄ2!$AK$7:$AL$780,2,FALSE))</f>
        <v/>
      </c>
    </row>
    <row r="698" spans="2:3" x14ac:dyDescent="0.55000000000000004">
      <c r="B698" s="18" t="str">
        <f>IF(MAX(B$3:B697)+1&gt;ﾜｰｸｼｰﾄ2!$AK$6,"",MAX(B$3:B697)+1)</f>
        <v/>
      </c>
      <c r="C698" s="47" t="str">
        <f>IF(B698="","",VLOOKUP(B698,ﾜｰｸｼｰﾄ2!$AK$7:$AL$780,2,FALSE))</f>
        <v/>
      </c>
    </row>
    <row r="699" spans="2:3" x14ac:dyDescent="0.55000000000000004">
      <c r="B699" s="18" t="str">
        <f>IF(MAX(B$3:B698)+1&gt;ﾜｰｸｼｰﾄ2!$AK$6,"",MAX(B$3:B698)+1)</f>
        <v/>
      </c>
      <c r="C699" s="47" t="str">
        <f>IF(B699="","",VLOOKUP(B699,ﾜｰｸｼｰﾄ2!$AK$7:$AL$780,2,FALSE))</f>
        <v/>
      </c>
    </row>
    <row r="700" spans="2:3" x14ac:dyDescent="0.55000000000000004">
      <c r="B700" s="18" t="str">
        <f>IF(MAX(B$3:B699)+1&gt;ﾜｰｸｼｰﾄ2!$AK$6,"",MAX(B$3:B699)+1)</f>
        <v/>
      </c>
      <c r="C700" s="47" t="str">
        <f>IF(B700="","",VLOOKUP(B700,ﾜｰｸｼｰﾄ2!$AK$7:$AL$780,2,FALSE))</f>
        <v/>
      </c>
    </row>
    <row r="701" spans="2:3" x14ac:dyDescent="0.55000000000000004">
      <c r="B701" s="18" t="str">
        <f>IF(MAX(B$3:B700)+1&gt;ﾜｰｸｼｰﾄ2!$AK$6,"",MAX(B$3:B700)+1)</f>
        <v/>
      </c>
      <c r="C701" s="47" t="str">
        <f>IF(B701="","",VLOOKUP(B701,ﾜｰｸｼｰﾄ2!$AK$7:$AL$780,2,FALSE))</f>
        <v/>
      </c>
    </row>
    <row r="702" spans="2:3" x14ac:dyDescent="0.55000000000000004">
      <c r="B702" s="18" t="str">
        <f>IF(MAX(B$3:B701)+1&gt;ﾜｰｸｼｰﾄ2!$AK$6,"",MAX(B$3:B701)+1)</f>
        <v/>
      </c>
      <c r="C702" s="47" t="str">
        <f>IF(B702="","",VLOOKUP(B702,ﾜｰｸｼｰﾄ2!$AK$7:$AL$780,2,FALSE))</f>
        <v/>
      </c>
    </row>
    <row r="703" spans="2:3" x14ac:dyDescent="0.55000000000000004">
      <c r="B703" s="18" t="str">
        <f>IF(MAX(B$3:B702)+1&gt;ﾜｰｸｼｰﾄ2!$AK$6,"",MAX(B$3:B702)+1)</f>
        <v/>
      </c>
      <c r="C703" s="47" t="str">
        <f>IF(B703="","",VLOOKUP(B703,ﾜｰｸｼｰﾄ2!$AK$7:$AL$780,2,FALSE))</f>
        <v/>
      </c>
    </row>
    <row r="704" spans="2:3" x14ac:dyDescent="0.55000000000000004">
      <c r="B704" s="18" t="str">
        <f>IF(MAX(B$3:B703)+1&gt;ﾜｰｸｼｰﾄ2!$AK$6,"",MAX(B$3:B703)+1)</f>
        <v/>
      </c>
      <c r="C704" s="47" t="str">
        <f>IF(B704="","",VLOOKUP(B704,ﾜｰｸｼｰﾄ2!$AK$7:$AL$780,2,FALSE))</f>
        <v/>
      </c>
    </row>
    <row r="705" spans="2:3" x14ac:dyDescent="0.55000000000000004">
      <c r="B705" s="18" t="str">
        <f>IF(MAX(B$3:B704)+1&gt;ﾜｰｸｼｰﾄ2!$AK$6,"",MAX(B$3:B704)+1)</f>
        <v/>
      </c>
      <c r="C705" s="47" t="str">
        <f>IF(B705="","",VLOOKUP(B705,ﾜｰｸｼｰﾄ2!$AK$7:$AL$780,2,FALSE))</f>
        <v/>
      </c>
    </row>
    <row r="706" spans="2:3" x14ac:dyDescent="0.55000000000000004">
      <c r="B706" s="18" t="str">
        <f>IF(MAX(B$3:B705)+1&gt;ﾜｰｸｼｰﾄ2!$AK$6,"",MAX(B$3:B705)+1)</f>
        <v/>
      </c>
      <c r="C706" s="47" t="str">
        <f>IF(B706="","",VLOOKUP(B706,ﾜｰｸｼｰﾄ2!$AK$7:$AL$780,2,FALSE))</f>
        <v/>
      </c>
    </row>
    <row r="707" spans="2:3" x14ac:dyDescent="0.55000000000000004">
      <c r="B707" s="18" t="str">
        <f>IF(MAX(B$3:B706)+1&gt;ﾜｰｸｼｰﾄ2!$AK$6,"",MAX(B$3:B706)+1)</f>
        <v/>
      </c>
      <c r="C707" s="47" t="str">
        <f>IF(B707="","",VLOOKUP(B707,ﾜｰｸｼｰﾄ2!$AK$7:$AL$780,2,FALSE))</f>
        <v/>
      </c>
    </row>
    <row r="708" spans="2:3" x14ac:dyDescent="0.55000000000000004">
      <c r="B708" s="18" t="str">
        <f>IF(MAX(B$3:B707)+1&gt;ﾜｰｸｼｰﾄ2!$AK$6,"",MAX(B$3:B707)+1)</f>
        <v/>
      </c>
      <c r="C708" s="47" t="str">
        <f>IF(B708="","",VLOOKUP(B708,ﾜｰｸｼｰﾄ2!$AK$7:$AL$780,2,FALSE))</f>
        <v/>
      </c>
    </row>
    <row r="709" spans="2:3" x14ac:dyDescent="0.55000000000000004">
      <c r="B709" s="18" t="str">
        <f>IF(MAX(B$3:B708)+1&gt;ﾜｰｸｼｰﾄ2!$AK$6,"",MAX(B$3:B708)+1)</f>
        <v/>
      </c>
      <c r="C709" s="47" t="str">
        <f>IF(B709="","",VLOOKUP(B709,ﾜｰｸｼｰﾄ2!$AK$7:$AL$780,2,FALSE))</f>
        <v/>
      </c>
    </row>
    <row r="710" spans="2:3" x14ac:dyDescent="0.55000000000000004">
      <c r="B710" s="18" t="str">
        <f>IF(MAX(B$3:B709)+1&gt;ﾜｰｸｼｰﾄ2!$AK$6,"",MAX(B$3:B709)+1)</f>
        <v/>
      </c>
      <c r="C710" s="47" t="str">
        <f>IF(B710="","",VLOOKUP(B710,ﾜｰｸｼｰﾄ2!$AK$7:$AL$780,2,FALSE))</f>
        <v/>
      </c>
    </row>
    <row r="711" spans="2:3" x14ac:dyDescent="0.55000000000000004">
      <c r="B711" s="18" t="str">
        <f>IF(MAX(B$3:B710)+1&gt;ﾜｰｸｼｰﾄ2!$AK$6,"",MAX(B$3:B710)+1)</f>
        <v/>
      </c>
      <c r="C711" s="47" t="str">
        <f>IF(B711="","",VLOOKUP(B711,ﾜｰｸｼｰﾄ2!$AK$7:$AL$780,2,FALSE))</f>
        <v/>
      </c>
    </row>
    <row r="712" spans="2:3" x14ac:dyDescent="0.55000000000000004">
      <c r="B712" s="18" t="str">
        <f>IF(MAX(B$3:B711)+1&gt;ﾜｰｸｼｰﾄ2!$AK$6,"",MAX(B$3:B711)+1)</f>
        <v/>
      </c>
      <c r="C712" s="47" t="str">
        <f>IF(B712="","",VLOOKUP(B712,ﾜｰｸｼｰﾄ2!$AK$7:$AL$780,2,FALSE))</f>
        <v/>
      </c>
    </row>
    <row r="713" spans="2:3" x14ac:dyDescent="0.55000000000000004">
      <c r="B713" s="18" t="str">
        <f>IF(MAX(B$3:B712)+1&gt;ﾜｰｸｼｰﾄ2!$AK$6,"",MAX(B$3:B712)+1)</f>
        <v/>
      </c>
      <c r="C713" s="47" t="str">
        <f>IF(B713="","",VLOOKUP(B713,ﾜｰｸｼｰﾄ2!$AK$7:$AL$780,2,FALSE))</f>
        <v/>
      </c>
    </row>
    <row r="714" spans="2:3" x14ac:dyDescent="0.55000000000000004">
      <c r="B714" s="18" t="str">
        <f>IF(MAX(B$3:B713)+1&gt;ﾜｰｸｼｰﾄ2!$AK$6,"",MAX(B$3:B713)+1)</f>
        <v/>
      </c>
      <c r="C714" s="47" t="str">
        <f>IF(B714="","",VLOOKUP(B714,ﾜｰｸｼｰﾄ2!$AK$7:$AL$780,2,FALSE))</f>
        <v/>
      </c>
    </row>
    <row r="715" spans="2:3" x14ac:dyDescent="0.55000000000000004">
      <c r="B715" s="18" t="str">
        <f>IF(MAX(B$3:B714)+1&gt;ﾜｰｸｼｰﾄ2!$AK$6,"",MAX(B$3:B714)+1)</f>
        <v/>
      </c>
      <c r="C715" s="47" t="str">
        <f>IF(B715="","",VLOOKUP(B715,ﾜｰｸｼｰﾄ2!$AK$7:$AL$780,2,FALSE))</f>
        <v/>
      </c>
    </row>
    <row r="716" spans="2:3" x14ac:dyDescent="0.55000000000000004">
      <c r="B716" s="18" t="str">
        <f>IF(MAX(B$3:B715)+1&gt;ﾜｰｸｼｰﾄ2!$AK$6,"",MAX(B$3:B715)+1)</f>
        <v/>
      </c>
      <c r="C716" s="47" t="str">
        <f>IF(B716="","",VLOOKUP(B716,ﾜｰｸｼｰﾄ2!$AK$7:$AL$780,2,FALSE))</f>
        <v/>
      </c>
    </row>
    <row r="717" spans="2:3" x14ac:dyDescent="0.55000000000000004">
      <c r="B717" s="18" t="str">
        <f>IF(MAX(B$3:B716)+1&gt;ﾜｰｸｼｰﾄ2!$AK$6,"",MAX(B$3:B716)+1)</f>
        <v/>
      </c>
      <c r="C717" s="47" t="str">
        <f>IF(B717="","",VLOOKUP(B717,ﾜｰｸｼｰﾄ2!$AK$7:$AL$780,2,FALSE))</f>
        <v/>
      </c>
    </row>
    <row r="718" spans="2:3" x14ac:dyDescent="0.55000000000000004">
      <c r="B718" s="18" t="str">
        <f>IF(MAX(B$3:B717)+1&gt;ﾜｰｸｼｰﾄ2!$AK$6,"",MAX(B$3:B717)+1)</f>
        <v/>
      </c>
      <c r="C718" s="47" t="str">
        <f>IF(B718="","",VLOOKUP(B718,ﾜｰｸｼｰﾄ2!$AK$7:$AL$780,2,FALSE))</f>
        <v/>
      </c>
    </row>
    <row r="719" spans="2:3" x14ac:dyDescent="0.55000000000000004">
      <c r="B719" s="18" t="str">
        <f>IF(MAX(B$3:B718)+1&gt;ﾜｰｸｼｰﾄ2!$AK$6,"",MAX(B$3:B718)+1)</f>
        <v/>
      </c>
      <c r="C719" s="47" t="str">
        <f>IF(B719="","",VLOOKUP(B719,ﾜｰｸｼｰﾄ2!$AK$7:$AL$780,2,FALSE))</f>
        <v/>
      </c>
    </row>
    <row r="720" spans="2:3" x14ac:dyDescent="0.55000000000000004">
      <c r="B720" s="18" t="str">
        <f>IF(MAX(B$3:B719)+1&gt;ﾜｰｸｼｰﾄ2!$AK$6,"",MAX(B$3:B719)+1)</f>
        <v/>
      </c>
      <c r="C720" s="47" t="str">
        <f>IF(B720="","",VLOOKUP(B720,ﾜｰｸｼｰﾄ2!$AK$7:$AL$780,2,FALSE))</f>
        <v/>
      </c>
    </row>
    <row r="721" spans="2:3" x14ac:dyDescent="0.55000000000000004">
      <c r="B721" s="18" t="str">
        <f>IF(MAX(B$3:B720)+1&gt;ﾜｰｸｼｰﾄ2!$AK$6,"",MAX(B$3:B720)+1)</f>
        <v/>
      </c>
      <c r="C721" s="47" t="str">
        <f>IF(B721="","",VLOOKUP(B721,ﾜｰｸｼｰﾄ2!$AK$7:$AL$780,2,FALSE))</f>
        <v/>
      </c>
    </row>
    <row r="722" spans="2:3" x14ac:dyDescent="0.55000000000000004">
      <c r="B722" s="18" t="str">
        <f>IF(MAX(B$3:B721)+1&gt;ﾜｰｸｼｰﾄ2!$AK$6,"",MAX(B$3:B721)+1)</f>
        <v/>
      </c>
      <c r="C722" s="47" t="str">
        <f>IF(B722="","",VLOOKUP(B722,ﾜｰｸｼｰﾄ2!$AK$7:$AL$780,2,FALSE))</f>
        <v/>
      </c>
    </row>
    <row r="723" spans="2:3" x14ac:dyDescent="0.55000000000000004">
      <c r="B723" s="18" t="str">
        <f>IF(MAX(B$3:B722)+1&gt;ﾜｰｸｼｰﾄ2!$AK$6,"",MAX(B$3:B722)+1)</f>
        <v/>
      </c>
      <c r="C723" s="47" t="str">
        <f>IF(B723="","",VLOOKUP(B723,ﾜｰｸｼｰﾄ2!$AK$7:$AL$780,2,FALSE))</f>
        <v/>
      </c>
    </row>
    <row r="724" spans="2:3" x14ac:dyDescent="0.55000000000000004">
      <c r="B724" s="18" t="str">
        <f>IF(MAX(B$3:B723)+1&gt;ﾜｰｸｼｰﾄ2!$AK$6,"",MAX(B$3:B723)+1)</f>
        <v/>
      </c>
      <c r="C724" s="47" t="str">
        <f>IF(B724="","",VLOOKUP(B724,ﾜｰｸｼｰﾄ2!$AK$7:$AL$780,2,FALSE))</f>
        <v/>
      </c>
    </row>
    <row r="725" spans="2:3" x14ac:dyDescent="0.55000000000000004">
      <c r="B725" s="18" t="str">
        <f>IF(MAX(B$3:B724)+1&gt;ﾜｰｸｼｰﾄ2!$AK$6,"",MAX(B$3:B724)+1)</f>
        <v/>
      </c>
      <c r="C725" s="47" t="str">
        <f>IF(B725="","",VLOOKUP(B725,ﾜｰｸｼｰﾄ2!$AK$7:$AL$780,2,FALSE))</f>
        <v/>
      </c>
    </row>
    <row r="726" spans="2:3" x14ac:dyDescent="0.55000000000000004">
      <c r="B726" s="18" t="str">
        <f>IF(MAX(B$3:B725)+1&gt;ﾜｰｸｼｰﾄ2!$AK$6,"",MAX(B$3:B725)+1)</f>
        <v/>
      </c>
      <c r="C726" s="47" t="str">
        <f>IF(B726="","",VLOOKUP(B726,ﾜｰｸｼｰﾄ2!$AK$7:$AL$780,2,FALSE))</f>
        <v/>
      </c>
    </row>
    <row r="727" spans="2:3" x14ac:dyDescent="0.55000000000000004">
      <c r="B727" s="18" t="str">
        <f>IF(MAX(B$3:B726)+1&gt;ﾜｰｸｼｰﾄ2!$AK$6,"",MAX(B$3:B726)+1)</f>
        <v/>
      </c>
      <c r="C727" s="47" t="str">
        <f>IF(B727="","",VLOOKUP(B727,ﾜｰｸｼｰﾄ2!$AK$7:$AL$780,2,FALSE))</f>
        <v/>
      </c>
    </row>
    <row r="728" spans="2:3" x14ac:dyDescent="0.55000000000000004">
      <c r="B728" s="18" t="str">
        <f>IF(MAX(B$3:B727)+1&gt;ﾜｰｸｼｰﾄ2!$AK$6,"",MAX(B$3:B727)+1)</f>
        <v/>
      </c>
      <c r="C728" s="47" t="str">
        <f>IF(B728="","",VLOOKUP(B728,ﾜｰｸｼｰﾄ2!$AK$7:$AL$780,2,FALSE))</f>
        <v/>
      </c>
    </row>
    <row r="729" spans="2:3" x14ac:dyDescent="0.55000000000000004">
      <c r="B729" s="18" t="str">
        <f>IF(MAX(B$3:B728)+1&gt;ﾜｰｸｼｰﾄ2!$AK$6,"",MAX(B$3:B728)+1)</f>
        <v/>
      </c>
      <c r="C729" s="47" t="str">
        <f>IF(B729="","",VLOOKUP(B729,ﾜｰｸｼｰﾄ2!$AK$7:$AL$780,2,FALSE))</f>
        <v/>
      </c>
    </row>
    <row r="730" spans="2:3" x14ac:dyDescent="0.55000000000000004">
      <c r="B730" s="18" t="str">
        <f>IF(MAX(B$3:B729)+1&gt;ﾜｰｸｼｰﾄ2!$AK$6,"",MAX(B$3:B729)+1)</f>
        <v/>
      </c>
      <c r="C730" s="47" t="str">
        <f>IF(B730="","",VLOOKUP(B730,ﾜｰｸｼｰﾄ2!$AK$7:$AL$780,2,FALSE))</f>
        <v/>
      </c>
    </row>
    <row r="731" spans="2:3" x14ac:dyDescent="0.55000000000000004">
      <c r="B731" s="18" t="str">
        <f>IF(MAX(B$3:B730)+1&gt;ﾜｰｸｼｰﾄ2!$AK$6,"",MAX(B$3:B730)+1)</f>
        <v/>
      </c>
      <c r="C731" s="47" t="str">
        <f>IF(B731="","",VLOOKUP(B731,ﾜｰｸｼｰﾄ2!$AK$7:$AL$780,2,FALSE))</f>
        <v/>
      </c>
    </row>
    <row r="732" spans="2:3" x14ac:dyDescent="0.55000000000000004">
      <c r="B732" s="18" t="str">
        <f>IF(MAX(B$3:B731)+1&gt;ﾜｰｸｼｰﾄ2!$AK$6,"",MAX(B$3:B731)+1)</f>
        <v/>
      </c>
      <c r="C732" s="47" t="str">
        <f>IF(B732="","",VLOOKUP(B732,ﾜｰｸｼｰﾄ2!$AK$7:$AL$780,2,FALSE))</f>
        <v/>
      </c>
    </row>
    <row r="733" spans="2:3" x14ac:dyDescent="0.55000000000000004">
      <c r="B733" s="18" t="str">
        <f>IF(MAX(B$3:B732)+1&gt;ﾜｰｸｼｰﾄ2!$AK$6,"",MAX(B$3:B732)+1)</f>
        <v/>
      </c>
      <c r="C733" s="47" t="str">
        <f>IF(B733="","",VLOOKUP(B733,ﾜｰｸｼｰﾄ2!$AK$7:$AL$780,2,FALSE))</f>
        <v/>
      </c>
    </row>
    <row r="734" spans="2:3" x14ac:dyDescent="0.55000000000000004">
      <c r="B734" s="18" t="str">
        <f>IF(MAX(B$3:B733)+1&gt;ﾜｰｸｼｰﾄ2!$AK$6,"",MAX(B$3:B733)+1)</f>
        <v/>
      </c>
      <c r="C734" s="47" t="str">
        <f>IF(B734="","",VLOOKUP(B734,ﾜｰｸｼｰﾄ2!$AK$7:$AL$780,2,FALSE))</f>
        <v/>
      </c>
    </row>
    <row r="735" spans="2:3" x14ac:dyDescent="0.55000000000000004">
      <c r="B735" s="18" t="str">
        <f>IF(MAX(B$3:B734)+1&gt;ﾜｰｸｼｰﾄ2!$AK$6,"",MAX(B$3:B734)+1)</f>
        <v/>
      </c>
      <c r="C735" s="47" t="str">
        <f>IF(B735="","",VLOOKUP(B735,ﾜｰｸｼｰﾄ2!$AK$7:$AL$780,2,FALSE))</f>
        <v/>
      </c>
    </row>
    <row r="736" spans="2:3" x14ac:dyDescent="0.55000000000000004">
      <c r="B736" s="18" t="str">
        <f>IF(MAX(B$3:B735)+1&gt;ﾜｰｸｼｰﾄ2!$AK$6,"",MAX(B$3:B735)+1)</f>
        <v/>
      </c>
      <c r="C736" s="47" t="str">
        <f>IF(B736="","",VLOOKUP(B736,ﾜｰｸｼｰﾄ2!$AK$7:$AL$780,2,FALSE))</f>
        <v/>
      </c>
    </row>
    <row r="737" spans="2:3" x14ac:dyDescent="0.55000000000000004">
      <c r="B737" s="18" t="str">
        <f>IF(MAX(B$3:B736)+1&gt;ﾜｰｸｼｰﾄ2!$AK$6,"",MAX(B$3:B736)+1)</f>
        <v/>
      </c>
      <c r="C737" s="47" t="str">
        <f>IF(B737="","",VLOOKUP(B737,ﾜｰｸｼｰﾄ2!$AK$7:$AL$780,2,FALSE))</f>
        <v/>
      </c>
    </row>
    <row r="738" spans="2:3" x14ac:dyDescent="0.55000000000000004">
      <c r="B738" s="18" t="str">
        <f>IF(MAX(B$3:B737)+1&gt;ﾜｰｸｼｰﾄ2!$AK$6,"",MAX(B$3:B737)+1)</f>
        <v/>
      </c>
      <c r="C738" s="47" t="str">
        <f>IF(B738="","",VLOOKUP(B738,ﾜｰｸｼｰﾄ2!$AK$7:$AL$780,2,FALSE))</f>
        <v/>
      </c>
    </row>
    <row r="739" spans="2:3" x14ac:dyDescent="0.55000000000000004">
      <c r="B739" s="18" t="str">
        <f>IF(MAX(B$3:B738)+1&gt;ﾜｰｸｼｰﾄ2!$AK$6,"",MAX(B$3:B738)+1)</f>
        <v/>
      </c>
      <c r="C739" s="47" t="str">
        <f>IF(B739="","",VLOOKUP(B739,ﾜｰｸｼｰﾄ2!$AK$7:$AL$780,2,FALSE))</f>
        <v/>
      </c>
    </row>
    <row r="740" spans="2:3" x14ac:dyDescent="0.55000000000000004">
      <c r="B740" s="18" t="str">
        <f>IF(MAX(B$3:B739)+1&gt;ﾜｰｸｼｰﾄ2!$AK$6,"",MAX(B$3:B739)+1)</f>
        <v/>
      </c>
      <c r="C740" s="47" t="str">
        <f>IF(B740="","",VLOOKUP(B740,ﾜｰｸｼｰﾄ2!$AK$7:$AL$780,2,FALSE))</f>
        <v/>
      </c>
    </row>
    <row r="741" spans="2:3" x14ac:dyDescent="0.55000000000000004">
      <c r="B741" s="18" t="str">
        <f>IF(MAX(B$3:B740)+1&gt;ﾜｰｸｼｰﾄ2!$AK$6,"",MAX(B$3:B740)+1)</f>
        <v/>
      </c>
      <c r="C741" s="47" t="str">
        <f>IF(B741="","",VLOOKUP(B741,ﾜｰｸｼｰﾄ2!$AK$7:$AL$780,2,FALSE))</f>
        <v/>
      </c>
    </row>
    <row r="742" spans="2:3" x14ac:dyDescent="0.55000000000000004">
      <c r="B742" s="18" t="str">
        <f>IF(MAX(B$3:B741)+1&gt;ﾜｰｸｼｰﾄ2!$AK$6,"",MAX(B$3:B741)+1)</f>
        <v/>
      </c>
      <c r="C742" s="47" t="str">
        <f>IF(B742="","",VLOOKUP(B742,ﾜｰｸｼｰﾄ2!$AK$7:$AL$780,2,FALSE))</f>
        <v/>
      </c>
    </row>
    <row r="743" spans="2:3" x14ac:dyDescent="0.55000000000000004">
      <c r="B743" s="18" t="str">
        <f>IF(MAX(B$3:B742)+1&gt;ﾜｰｸｼｰﾄ2!$AK$6,"",MAX(B$3:B742)+1)</f>
        <v/>
      </c>
      <c r="C743" s="47" t="str">
        <f>IF(B743="","",VLOOKUP(B743,ﾜｰｸｼｰﾄ2!$AK$7:$AL$780,2,FALSE))</f>
        <v/>
      </c>
    </row>
    <row r="744" spans="2:3" x14ac:dyDescent="0.55000000000000004">
      <c r="B744" s="18" t="str">
        <f>IF(MAX(B$3:B743)+1&gt;ﾜｰｸｼｰﾄ2!$AK$6,"",MAX(B$3:B743)+1)</f>
        <v/>
      </c>
      <c r="C744" s="47" t="str">
        <f>IF(B744="","",VLOOKUP(B744,ﾜｰｸｼｰﾄ2!$AK$7:$AL$780,2,FALSE))</f>
        <v/>
      </c>
    </row>
    <row r="745" spans="2:3" x14ac:dyDescent="0.55000000000000004">
      <c r="B745" s="18" t="str">
        <f>IF(MAX(B$3:B744)+1&gt;ﾜｰｸｼｰﾄ2!$AK$6,"",MAX(B$3:B744)+1)</f>
        <v/>
      </c>
      <c r="C745" s="47" t="str">
        <f>IF(B745="","",VLOOKUP(B745,ﾜｰｸｼｰﾄ2!$AK$7:$AL$780,2,FALSE))</f>
        <v/>
      </c>
    </row>
    <row r="746" spans="2:3" x14ac:dyDescent="0.55000000000000004">
      <c r="B746" s="18" t="str">
        <f>IF(MAX(B$3:B745)+1&gt;ﾜｰｸｼｰﾄ2!$AK$6,"",MAX(B$3:B745)+1)</f>
        <v/>
      </c>
      <c r="C746" s="47" t="str">
        <f>IF(B746="","",VLOOKUP(B746,ﾜｰｸｼｰﾄ2!$AK$7:$AL$780,2,FALSE))</f>
        <v/>
      </c>
    </row>
    <row r="747" spans="2:3" x14ac:dyDescent="0.55000000000000004">
      <c r="B747" s="18" t="str">
        <f>IF(MAX(B$3:B746)+1&gt;ﾜｰｸｼｰﾄ2!$AK$6,"",MAX(B$3:B746)+1)</f>
        <v/>
      </c>
      <c r="C747" s="47" t="str">
        <f>IF(B747="","",VLOOKUP(B747,ﾜｰｸｼｰﾄ2!$AK$7:$AL$780,2,FALSE))</f>
        <v/>
      </c>
    </row>
    <row r="748" spans="2:3" x14ac:dyDescent="0.55000000000000004">
      <c r="B748" s="18" t="str">
        <f>IF(MAX(B$3:B747)+1&gt;ﾜｰｸｼｰﾄ2!$AK$6,"",MAX(B$3:B747)+1)</f>
        <v/>
      </c>
      <c r="C748" s="47" t="str">
        <f>IF(B748="","",VLOOKUP(B748,ﾜｰｸｼｰﾄ2!$AK$7:$AL$780,2,FALSE))</f>
        <v/>
      </c>
    </row>
    <row r="749" spans="2:3" x14ac:dyDescent="0.55000000000000004">
      <c r="B749" s="18" t="str">
        <f>IF(MAX(B$3:B748)+1&gt;ﾜｰｸｼｰﾄ2!$AK$6,"",MAX(B$3:B748)+1)</f>
        <v/>
      </c>
      <c r="C749" s="47" t="str">
        <f>IF(B749="","",VLOOKUP(B749,ﾜｰｸｼｰﾄ2!$AK$7:$AL$780,2,FALSE))</f>
        <v/>
      </c>
    </row>
    <row r="750" spans="2:3" x14ac:dyDescent="0.55000000000000004">
      <c r="B750" s="18" t="str">
        <f>IF(MAX(B$3:B749)+1&gt;ﾜｰｸｼｰﾄ2!$AK$6,"",MAX(B$3:B749)+1)</f>
        <v/>
      </c>
      <c r="C750" s="47" t="str">
        <f>IF(B750="","",VLOOKUP(B750,ﾜｰｸｼｰﾄ2!$AK$7:$AL$780,2,FALSE))</f>
        <v/>
      </c>
    </row>
    <row r="751" spans="2:3" x14ac:dyDescent="0.55000000000000004">
      <c r="B751" s="18" t="str">
        <f>IF(MAX(B$3:B750)+1&gt;ﾜｰｸｼｰﾄ2!$AK$6,"",MAX(B$3:B750)+1)</f>
        <v/>
      </c>
      <c r="C751" s="47" t="str">
        <f>IF(B751="","",VLOOKUP(B751,ﾜｰｸｼｰﾄ2!$AK$7:$AL$780,2,FALSE))</f>
        <v/>
      </c>
    </row>
    <row r="752" spans="2:3" x14ac:dyDescent="0.55000000000000004">
      <c r="B752" s="18" t="str">
        <f>IF(MAX(B$3:B751)+1&gt;ﾜｰｸｼｰﾄ2!$AK$6,"",MAX(B$3:B751)+1)</f>
        <v/>
      </c>
      <c r="C752" s="47" t="str">
        <f>IF(B752="","",VLOOKUP(B752,ﾜｰｸｼｰﾄ2!$AK$7:$AL$780,2,FALSE))</f>
        <v/>
      </c>
    </row>
    <row r="753" spans="2:3" x14ac:dyDescent="0.55000000000000004">
      <c r="B753" s="18" t="str">
        <f>IF(MAX(B$3:B752)+1&gt;ﾜｰｸｼｰﾄ2!$AK$6,"",MAX(B$3:B752)+1)</f>
        <v/>
      </c>
      <c r="C753" s="47" t="str">
        <f>IF(B753="","",VLOOKUP(B753,ﾜｰｸｼｰﾄ2!$AK$7:$AL$780,2,FALSE))</f>
        <v/>
      </c>
    </row>
    <row r="754" spans="2:3" x14ac:dyDescent="0.55000000000000004">
      <c r="B754" s="18" t="str">
        <f>IF(MAX(B$3:B753)+1&gt;ﾜｰｸｼｰﾄ2!$AK$6,"",MAX(B$3:B753)+1)</f>
        <v/>
      </c>
      <c r="C754" s="47" t="str">
        <f>IF(B754="","",VLOOKUP(B754,ﾜｰｸｼｰﾄ2!$AK$7:$AL$780,2,FALSE))</f>
        <v/>
      </c>
    </row>
    <row r="755" spans="2:3" x14ac:dyDescent="0.55000000000000004">
      <c r="B755" s="18" t="str">
        <f>IF(MAX(B$3:B754)+1&gt;ﾜｰｸｼｰﾄ2!$AK$6,"",MAX(B$3:B754)+1)</f>
        <v/>
      </c>
      <c r="C755" s="47" t="str">
        <f>IF(B755="","",VLOOKUP(B755,ﾜｰｸｼｰﾄ2!$AK$7:$AL$780,2,FALSE))</f>
        <v/>
      </c>
    </row>
    <row r="756" spans="2:3" x14ac:dyDescent="0.55000000000000004">
      <c r="B756" s="18" t="str">
        <f>IF(MAX(B$3:B755)+1&gt;ﾜｰｸｼｰﾄ2!$AK$6,"",MAX(B$3:B755)+1)</f>
        <v/>
      </c>
      <c r="C756" s="47" t="str">
        <f>IF(B756="","",VLOOKUP(B756,ﾜｰｸｼｰﾄ2!$AK$7:$AL$780,2,FALSE))</f>
        <v/>
      </c>
    </row>
    <row r="757" spans="2:3" x14ac:dyDescent="0.55000000000000004">
      <c r="B757" s="18" t="str">
        <f>IF(MAX(B$3:B756)+1&gt;ﾜｰｸｼｰﾄ2!$AK$6,"",MAX(B$3:B756)+1)</f>
        <v/>
      </c>
      <c r="C757" s="47" t="str">
        <f>IF(B757="","",VLOOKUP(B757,ﾜｰｸｼｰﾄ2!$AK$7:$AL$780,2,FALSE))</f>
        <v/>
      </c>
    </row>
    <row r="758" spans="2:3" x14ac:dyDescent="0.55000000000000004">
      <c r="B758" s="18" t="str">
        <f>IF(MAX(B$3:B757)+1&gt;ﾜｰｸｼｰﾄ2!$AK$6,"",MAX(B$3:B757)+1)</f>
        <v/>
      </c>
      <c r="C758" s="47" t="str">
        <f>IF(B758="","",VLOOKUP(B758,ﾜｰｸｼｰﾄ2!$AK$7:$AL$780,2,FALSE))</f>
        <v/>
      </c>
    </row>
    <row r="759" spans="2:3" x14ac:dyDescent="0.55000000000000004">
      <c r="B759" s="18" t="str">
        <f>IF(MAX(B$3:B758)+1&gt;ﾜｰｸｼｰﾄ2!$AK$6,"",MAX(B$3:B758)+1)</f>
        <v/>
      </c>
      <c r="C759" s="47" t="str">
        <f>IF(B759="","",VLOOKUP(B759,ﾜｰｸｼｰﾄ2!$AK$7:$AL$780,2,FALSE))</f>
        <v/>
      </c>
    </row>
    <row r="760" spans="2:3" x14ac:dyDescent="0.55000000000000004">
      <c r="B760" s="18" t="str">
        <f>IF(MAX(B$3:B759)+1&gt;ﾜｰｸｼｰﾄ2!$AK$6,"",MAX(B$3:B759)+1)</f>
        <v/>
      </c>
      <c r="C760" s="47" t="str">
        <f>IF(B760="","",VLOOKUP(B760,ﾜｰｸｼｰﾄ2!$AK$7:$AL$780,2,FALSE))</f>
        <v/>
      </c>
    </row>
    <row r="761" spans="2:3" x14ac:dyDescent="0.55000000000000004">
      <c r="B761" s="18" t="str">
        <f>IF(MAX(B$3:B760)+1&gt;ﾜｰｸｼｰﾄ2!$AK$6,"",MAX(B$3:B760)+1)</f>
        <v/>
      </c>
      <c r="C761" s="47" t="str">
        <f>IF(B761="","",VLOOKUP(B761,ﾜｰｸｼｰﾄ2!$AK$7:$AL$780,2,FALSE))</f>
        <v/>
      </c>
    </row>
    <row r="762" spans="2:3" x14ac:dyDescent="0.55000000000000004">
      <c r="B762" s="18" t="str">
        <f>IF(MAX(B$3:B761)+1&gt;ﾜｰｸｼｰﾄ2!$AK$6,"",MAX(B$3:B761)+1)</f>
        <v/>
      </c>
      <c r="C762" s="47" t="str">
        <f>IF(B762="","",VLOOKUP(B762,ﾜｰｸｼｰﾄ2!$AK$7:$AL$780,2,FALSE))</f>
        <v/>
      </c>
    </row>
    <row r="763" spans="2:3" x14ac:dyDescent="0.55000000000000004">
      <c r="B763" s="18" t="str">
        <f>IF(MAX(B$3:B762)+1&gt;ﾜｰｸｼｰﾄ2!$AK$6,"",MAX(B$3:B762)+1)</f>
        <v/>
      </c>
      <c r="C763" s="47" t="str">
        <f>IF(B763="","",VLOOKUP(B763,ﾜｰｸｼｰﾄ2!$AK$7:$AL$780,2,FALSE))</f>
        <v/>
      </c>
    </row>
    <row r="764" spans="2:3" x14ac:dyDescent="0.55000000000000004">
      <c r="B764" s="18" t="str">
        <f>IF(MAX(B$3:B763)+1&gt;ﾜｰｸｼｰﾄ2!$AK$6,"",MAX(B$3:B763)+1)</f>
        <v/>
      </c>
      <c r="C764" s="47" t="str">
        <f>IF(B764="","",VLOOKUP(B764,ﾜｰｸｼｰﾄ2!$AK$7:$AL$780,2,FALSE))</f>
        <v/>
      </c>
    </row>
    <row r="765" spans="2:3" x14ac:dyDescent="0.55000000000000004">
      <c r="B765" s="18" t="str">
        <f>IF(MAX(B$3:B764)+1&gt;ﾜｰｸｼｰﾄ2!$AK$6,"",MAX(B$3:B764)+1)</f>
        <v/>
      </c>
      <c r="C765" s="47" t="str">
        <f>IF(B765="","",VLOOKUP(B765,ﾜｰｸｼｰﾄ2!$AK$7:$AL$780,2,FALSE))</f>
        <v/>
      </c>
    </row>
    <row r="766" spans="2:3" x14ac:dyDescent="0.55000000000000004">
      <c r="B766" s="18" t="str">
        <f>IF(MAX(B$3:B765)+1&gt;ﾜｰｸｼｰﾄ2!$AK$6,"",MAX(B$3:B765)+1)</f>
        <v/>
      </c>
      <c r="C766" s="47" t="str">
        <f>IF(B766="","",VLOOKUP(B766,ﾜｰｸｼｰﾄ2!$AK$7:$AL$780,2,FALSE))</f>
        <v/>
      </c>
    </row>
    <row r="767" spans="2:3" x14ac:dyDescent="0.55000000000000004">
      <c r="B767" s="18" t="str">
        <f>IF(MAX(B$3:B766)+1&gt;ﾜｰｸｼｰﾄ2!$AK$6,"",MAX(B$3:B766)+1)</f>
        <v/>
      </c>
      <c r="C767" s="47" t="str">
        <f>IF(B767="","",VLOOKUP(B767,ﾜｰｸｼｰﾄ2!$AK$7:$AL$780,2,FALSE))</f>
        <v/>
      </c>
    </row>
    <row r="768" spans="2:3" x14ac:dyDescent="0.55000000000000004">
      <c r="B768" s="18" t="str">
        <f>IF(MAX(B$3:B767)+1&gt;ﾜｰｸｼｰﾄ2!$AK$6,"",MAX(B$3:B767)+1)</f>
        <v/>
      </c>
      <c r="C768" s="47" t="str">
        <f>IF(B768="","",VLOOKUP(B768,ﾜｰｸｼｰﾄ2!$AK$7:$AL$780,2,FALSE))</f>
        <v/>
      </c>
    </row>
    <row r="769" spans="2:3" x14ac:dyDescent="0.55000000000000004">
      <c r="B769" s="18" t="str">
        <f>IF(MAX(B$3:B768)+1&gt;ﾜｰｸｼｰﾄ2!$AK$6,"",MAX(B$3:B768)+1)</f>
        <v/>
      </c>
      <c r="C769" s="47" t="str">
        <f>IF(B769="","",VLOOKUP(B769,ﾜｰｸｼｰﾄ2!$AK$7:$AL$780,2,FALSE))</f>
        <v/>
      </c>
    </row>
    <row r="770" spans="2:3" x14ac:dyDescent="0.55000000000000004">
      <c r="B770" s="18" t="str">
        <f>IF(MAX(B$3:B769)+1&gt;ﾜｰｸｼｰﾄ2!$AK$6,"",MAX(B$3:B769)+1)</f>
        <v/>
      </c>
      <c r="C770" s="47" t="str">
        <f>IF(B770="","",VLOOKUP(B770,ﾜｰｸｼｰﾄ2!$AK$7:$AL$780,2,FALSE))</f>
        <v/>
      </c>
    </row>
    <row r="771" spans="2:3" x14ac:dyDescent="0.55000000000000004">
      <c r="B771" s="18" t="str">
        <f>IF(MAX(B$3:B770)+1&gt;ﾜｰｸｼｰﾄ2!$AK$6,"",MAX(B$3:B770)+1)</f>
        <v/>
      </c>
      <c r="C771" s="47" t="str">
        <f>IF(B771="","",VLOOKUP(B771,ﾜｰｸｼｰﾄ2!$AK$7:$AL$780,2,FALSE))</f>
        <v/>
      </c>
    </row>
    <row r="772" spans="2:3" x14ac:dyDescent="0.55000000000000004">
      <c r="B772" s="18" t="str">
        <f>IF(MAX(B$3:B771)+1&gt;ﾜｰｸｼｰﾄ2!$AK$6,"",MAX(B$3:B771)+1)</f>
        <v/>
      </c>
      <c r="C772" s="47" t="str">
        <f>IF(B772="","",VLOOKUP(B772,ﾜｰｸｼｰﾄ2!$AK$7:$AL$780,2,FALSE))</f>
        <v/>
      </c>
    </row>
    <row r="773" spans="2:3" x14ac:dyDescent="0.55000000000000004">
      <c r="B773" s="18" t="str">
        <f>IF(MAX(B$3:B772)+1&gt;ﾜｰｸｼｰﾄ2!$AK$6,"",MAX(B$3:B772)+1)</f>
        <v/>
      </c>
      <c r="C773" s="47" t="str">
        <f>IF(B773="","",VLOOKUP(B773,ﾜｰｸｼｰﾄ2!$AK$7:$AL$780,2,FALSE))</f>
        <v/>
      </c>
    </row>
    <row r="774" spans="2:3" x14ac:dyDescent="0.55000000000000004">
      <c r="B774" s="18" t="str">
        <f>IF(MAX(B$3:B773)+1&gt;ﾜｰｸｼｰﾄ2!$AK$6,"",MAX(B$3:B773)+1)</f>
        <v/>
      </c>
      <c r="C774" s="47" t="str">
        <f>IF(B774="","",VLOOKUP(B774,ﾜｰｸｼｰﾄ2!$AK$7:$AL$780,2,FALSE))</f>
        <v/>
      </c>
    </row>
    <row r="775" spans="2:3" x14ac:dyDescent="0.55000000000000004">
      <c r="B775" s="18" t="str">
        <f>IF(MAX(B$3:B774)+1&gt;ﾜｰｸｼｰﾄ2!$AK$6,"",MAX(B$3:B774)+1)</f>
        <v/>
      </c>
      <c r="C775" s="47" t="str">
        <f>IF(B775="","",VLOOKUP(B775,ﾜｰｸｼｰﾄ2!$AK$7:$AL$780,2,FALSE))</f>
        <v/>
      </c>
    </row>
    <row r="776" spans="2:3" x14ac:dyDescent="0.55000000000000004">
      <c r="B776" s="18" t="str">
        <f>IF(MAX(B$3:B775)+1&gt;ﾜｰｸｼｰﾄ2!$AK$6,"",MAX(B$3:B775)+1)</f>
        <v/>
      </c>
      <c r="C776" s="48" t="str">
        <f>IF(B776="","",VLOOKUP(B776,ﾜｰｸｼｰﾄ2!$AK$7:$AL$780,2,FALSE))</f>
        <v/>
      </c>
    </row>
  </sheetData>
  <sheetProtection algorithmName="SHA-512" hashValue="xk2THzgid9418f56wM2kXjXgRy9FDa4kQ3mQMH5pU4SiBf2XXn1MIDt4K8Sb52cExr3+ozsI70JtREKWYLpp3g==" saltValue="5cba0fOJE1tgvv1NUkZHjQ==" spinCount="100000" sheet="1" objects="1" scenarios="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DE791-F313-4558-B1BB-8ECD50431FB0}">
  <dimension ref="A1:AN88"/>
  <sheetViews>
    <sheetView zoomScaleNormal="100" workbookViewId="0">
      <selection activeCell="F3" sqref="F3"/>
    </sheetView>
  </sheetViews>
  <sheetFormatPr defaultColWidth="11.6640625" defaultRowHeight="18" x14ac:dyDescent="0.55000000000000004"/>
  <cols>
    <col min="1" max="1" width="11.6640625" style="18"/>
    <col min="2" max="2" width="28.08203125" style="18" bestFit="1" customWidth="1"/>
    <col min="3" max="16384" width="11.6640625" style="18"/>
  </cols>
  <sheetData>
    <row r="1" spans="1:40" x14ac:dyDescent="0.55000000000000004">
      <c r="B1" s="18" t="s">
        <v>36</v>
      </c>
      <c r="D1" s="94" t="s">
        <v>15</v>
      </c>
      <c r="E1" s="19"/>
      <c r="F1" s="19"/>
      <c r="H1" s="18" t="s">
        <v>53</v>
      </c>
      <c r="N1" s="18">
        <f>COUNTIF(工事基本情報!E7:E8,B24)</f>
        <v>0</v>
      </c>
      <c r="AD1" s="20" t="s">
        <v>85</v>
      </c>
      <c r="AE1" s="20" t="s">
        <v>86</v>
      </c>
      <c r="AF1" s="20" t="s">
        <v>90</v>
      </c>
      <c r="AG1" s="20" t="str">
        <f>工事基本情報!F6</f>
        <v>　</v>
      </c>
      <c r="AH1" s="20" t="str">
        <f>工事基本情報!G6</f>
        <v>　</v>
      </c>
      <c r="AI1" s="20" t="str">
        <f>工事基本情報!H6</f>
        <v>　</v>
      </c>
      <c r="AJ1" s="20" t="str">
        <f>工事基本情報!I6</f>
        <v>　</v>
      </c>
      <c r="AL1" s="18">
        <f>MAX(AL2:AL39)</f>
        <v>1</v>
      </c>
      <c r="AM1" s="18" t="s">
        <v>91</v>
      </c>
    </row>
    <row r="2" spans="1:40" x14ac:dyDescent="0.55000000000000004">
      <c r="B2" s="18" t="s">
        <v>26</v>
      </c>
      <c r="D2" s="94" t="s">
        <v>14</v>
      </c>
      <c r="E2" s="19"/>
      <c r="F2" s="19"/>
      <c r="H2" s="18" t="s">
        <v>54</v>
      </c>
      <c r="I2" s="18" t="s">
        <v>56</v>
      </c>
      <c r="L2" s="18" t="str">
        <f>VLOOKUP(ﾜｰｸｼｰﾄ1!$N$34,ﾜｰｸｼｰﾄ1!$N$2:$U$11,1+1,FALSE)</f>
        <v>　</v>
      </c>
      <c r="N2" s="18">
        <v>1</v>
      </c>
      <c r="O2" s="21" t="s">
        <v>29</v>
      </c>
      <c r="P2" s="22" t="str">
        <f>IF($N$1=1,"上塗り１回目(中塗り)","上塗り１回目")</f>
        <v>上塗り１回目</v>
      </c>
      <c r="Q2" s="22" t="str">
        <f>IF($N$1=1,"上塗り２回目(上塗り)","上塗り２回目")</f>
        <v>上塗り２回目</v>
      </c>
      <c r="R2" s="22" t="str">
        <f>IF(工事基本情報!$I$12="","　",工事基本情報!$I$12)</f>
        <v>　</v>
      </c>
      <c r="S2" s="22" t="str">
        <f>IF(工事基本情報!$J$12="","　",工事基本情報!$J$12)</f>
        <v>　</v>
      </c>
      <c r="T2" s="22" t="str">
        <f>IF(工事基本情報!$K$12="","　",工事基本情報!$K$12)</f>
        <v>　</v>
      </c>
      <c r="U2" s="23" t="str">
        <f>"　"</f>
        <v>　</v>
      </c>
      <c r="V2" s="21" t="s">
        <v>29</v>
      </c>
      <c r="W2" s="22" t="str">
        <f>IF($N$1=1,"中塗り","上塗り")</f>
        <v>上塗り</v>
      </c>
      <c r="X2" s="22" t="str">
        <f>IF($N$1=1,"上塗り","　")</f>
        <v>　</v>
      </c>
      <c r="Y2" s="24" t="str">
        <f t="shared" ref="Y2:Y5" si="0">"　"</f>
        <v>　</v>
      </c>
      <c r="Z2" s="23"/>
      <c r="AD2" s="25" t="str">
        <f>IF(塗料リスト!B4="","",塗料リスト!B4)</f>
        <v/>
      </c>
      <c r="AE2" s="24" t="str">
        <f>IF(塗料リスト!C4="","",塗料リスト!C4)</f>
        <v/>
      </c>
      <c r="AF2" s="26" t="str">
        <f>IF(塗料リスト!E4="","　",塗料リスト!E4)</f>
        <v>　</v>
      </c>
      <c r="AG2" s="21" t="str">
        <f>IF(AG$1=$B$16,$AF2,IF(AG$1=$B$21,$AE2,IF(AG$1="中塗り",$AE2,"")))</f>
        <v/>
      </c>
      <c r="AH2" s="22" t="str">
        <f t="shared" ref="AH2:AJ16" si="1">IF(AH$1=$B$16,$AF2,IF(AH$1=$B$21,$AE2,IF(AH$1="中塗り",$AE2,"")))</f>
        <v/>
      </c>
      <c r="AI2" s="22" t="str">
        <f t="shared" si="1"/>
        <v/>
      </c>
      <c r="AJ2" s="23" t="str">
        <f t="shared" si="1"/>
        <v/>
      </c>
      <c r="AL2" s="18">
        <f>IF(AN2=1,1,"")</f>
        <v>1</v>
      </c>
      <c r="AM2" s="18" t="str">
        <f>工事基本情報!F13</f>
        <v/>
      </c>
      <c r="AN2" s="18">
        <f>IF(AM2=0,"",1)</f>
        <v>1</v>
      </c>
    </row>
    <row r="3" spans="1:40" x14ac:dyDescent="0.55000000000000004">
      <c r="B3" s="18" t="s">
        <v>44</v>
      </c>
      <c r="C3" s="27">
        <v>2</v>
      </c>
      <c r="D3" s="94" t="str">
        <f>"　"</f>
        <v>　</v>
      </c>
      <c r="E3" s="19"/>
      <c r="F3" s="19"/>
      <c r="G3" s="27"/>
      <c r="H3" s="18" t="s">
        <v>55</v>
      </c>
      <c r="I3" s="18" t="s">
        <v>57</v>
      </c>
      <c r="N3" s="18">
        <v>2</v>
      </c>
      <c r="O3" s="28" t="s">
        <v>12</v>
      </c>
      <c r="P3" s="29" t="s">
        <v>29</v>
      </c>
      <c r="Q3" s="28" t="str">
        <f>IF($N$1=1,"上塗り１回目(中塗り)","上塗り１回目")</f>
        <v>上塗り１回目</v>
      </c>
      <c r="R3" s="28" t="str">
        <f>IF($N$1=1,"上塗り２回目(上塗り)","上塗り２回目")</f>
        <v>上塗り２回目</v>
      </c>
      <c r="S3" s="28" t="str">
        <f>IF(工事基本情報!$I$12="","　",工事基本情報!$I$12)</f>
        <v>　</v>
      </c>
      <c r="T3" s="28" t="str">
        <f>IF(工事基本情報!$J$12="","　",工事基本情報!$J$12)</f>
        <v>　</v>
      </c>
      <c r="U3" s="30" t="str">
        <f>IF(工事基本情報!$K$12="","　",工事基本情報!$K$12)</f>
        <v>　</v>
      </c>
      <c r="V3" s="29" t="s">
        <v>29</v>
      </c>
      <c r="W3" s="28" t="str">
        <f t="shared" ref="W3:X10" si="2">IF($N$1=1,"中塗り","上塗り")</f>
        <v>上塗り</v>
      </c>
      <c r="X3" s="28" t="str">
        <f t="shared" ref="X3:Y10" si="3">IF($N$1=1,"上塗り","　")</f>
        <v>　</v>
      </c>
      <c r="Y3" s="31" t="str">
        <f t="shared" si="0"/>
        <v>　</v>
      </c>
      <c r="Z3" s="30"/>
      <c r="AD3" s="32" t="str">
        <f>IF(塗料リスト!B5="","",塗料リスト!B5)</f>
        <v/>
      </c>
      <c r="AE3" s="31" t="str">
        <f>IF(塗料リスト!C5="","",塗料リスト!C5)</f>
        <v/>
      </c>
      <c r="AF3" s="33" t="str">
        <f>IF(塗料リスト!E5="","　",塗料リスト!E5)</f>
        <v>　</v>
      </c>
      <c r="AG3" s="29" t="str">
        <f t="shared" ref="AG3:AG16" si="4">IF(AG$1=$B$16,$AF3,IF(AG$1=$B$21,$AE3,IF(AG$1="中塗り",$AE3,"")))</f>
        <v/>
      </c>
      <c r="AH3" s="28" t="str">
        <f t="shared" si="1"/>
        <v/>
      </c>
      <c r="AI3" s="28" t="str">
        <f t="shared" si="1"/>
        <v/>
      </c>
      <c r="AJ3" s="30" t="str">
        <f t="shared" si="1"/>
        <v/>
      </c>
      <c r="AL3" s="18" t="str">
        <f>IF(AN3=1,MAX(AL$2:AL2)+1,"")</f>
        <v/>
      </c>
      <c r="AM3" s="18" t="str">
        <f>工事基本情報!F14</f>
        <v/>
      </c>
      <c r="AN3" s="18" t="str">
        <f>IF(AM3="","",IF(AM3=0,"",IF(COUNTIF(AM$2:AM2,AM3)=0,1,"")))</f>
        <v/>
      </c>
    </row>
    <row r="4" spans="1:40" x14ac:dyDescent="0.55000000000000004">
      <c r="B4" s="18" t="s">
        <v>66</v>
      </c>
      <c r="C4" s="27">
        <v>3</v>
      </c>
      <c r="D4" s="27"/>
      <c r="E4" s="27"/>
      <c r="F4" s="27"/>
      <c r="G4" s="27"/>
      <c r="H4" s="18" t="s">
        <v>56</v>
      </c>
      <c r="I4" s="18" t="s">
        <v>54</v>
      </c>
      <c r="N4" s="18">
        <v>3</v>
      </c>
      <c r="O4" s="29" t="s">
        <v>74</v>
      </c>
      <c r="P4" s="28" t="s">
        <v>29</v>
      </c>
      <c r="Q4" s="28" t="str">
        <f>IF($N$1=1,"上塗り１回目(中塗り)","上塗り１回目")</f>
        <v>上塗り１回目</v>
      </c>
      <c r="R4" s="28" t="str">
        <f>IF($N$1=1,"上塗り２回目(上塗り)","上塗り２回目")</f>
        <v>上塗り２回目</v>
      </c>
      <c r="S4" s="28" t="str">
        <f>IF(工事基本情報!$I$12="","　",工事基本情報!$I$12)</f>
        <v>　</v>
      </c>
      <c r="T4" s="28" t="str">
        <f>IF(工事基本情報!$J$12="","　",工事基本情報!$J$12)</f>
        <v>　</v>
      </c>
      <c r="U4" s="30" t="str">
        <f>IF(工事基本情報!$K$12="","　",工事基本情報!$K$12)</f>
        <v>　</v>
      </c>
      <c r="V4" s="29" t="s">
        <v>29</v>
      </c>
      <c r="W4" s="28" t="str">
        <f t="shared" si="2"/>
        <v>上塗り</v>
      </c>
      <c r="X4" s="28" t="str">
        <f t="shared" si="3"/>
        <v>　</v>
      </c>
      <c r="Y4" s="31" t="str">
        <f t="shared" si="0"/>
        <v>　</v>
      </c>
      <c r="Z4" s="30"/>
      <c r="AD4" s="32" t="str">
        <f>IF(塗料リスト!B6="","",塗料リスト!B6)</f>
        <v/>
      </c>
      <c r="AE4" s="31" t="str">
        <f>IF(塗料リスト!C6="","",塗料リスト!C6)</f>
        <v/>
      </c>
      <c r="AF4" s="33" t="str">
        <f>IF(塗料リスト!E6="","　",塗料リスト!E6)</f>
        <v>　</v>
      </c>
      <c r="AG4" s="29" t="str">
        <f t="shared" si="4"/>
        <v/>
      </c>
      <c r="AH4" s="28" t="str">
        <f t="shared" si="1"/>
        <v/>
      </c>
      <c r="AI4" s="28" t="str">
        <f t="shared" si="1"/>
        <v/>
      </c>
      <c r="AJ4" s="30" t="str">
        <f t="shared" si="1"/>
        <v/>
      </c>
      <c r="AL4" s="18" t="str">
        <f>IF(AN4=1,MAX(AL$2:AL3)+1,"")</f>
        <v/>
      </c>
      <c r="AM4" s="18" t="str">
        <f>工事基本情報!F15</f>
        <v/>
      </c>
      <c r="AN4" s="18" t="str">
        <f>IF(AM4="","",IF(AM4=0,"",IF(COUNTIF(AM$2:AM3,AM4)=0,1,"")))</f>
        <v/>
      </c>
    </row>
    <row r="5" spans="1:40" x14ac:dyDescent="0.55000000000000004">
      <c r="B5" s="18" t="s">
        <v>45</v>
      </c>
      <c r="C5" s="27">
        <v>4</v>
      </c>
      <c r="D5" s="27"/>
      <c r="E5" s="27"/>
      <c r="F5" s="27"/>
      <c r="G5" s="27"/>
      <c r="H5" s="18" t="s">
        <v>57</v>
      </c>
      <c r="I5" s="18" t="s">
        <v>55</v>
      </c>
      <c r="N5" s="18">
        <v>4</v>
      </c>
      <c r="O5" s="29" t="s">
        <v>74</v>
      </c>
      <c r="P5" s="28" t="s">
        <v>12</v>
      </c>
      <c r="Q5" s="28" t="s">
        <v>29</v>
      </c>
      <c r="R5" s="28" t="str">
        <f>IF($N$1=1,"上塗り１回目(中塗り)","上塗り１回目")</f>
        <v>上塗り１回目</v>
      </c>
      <c r="S5" s="28" t="str">
        <f>IF($N$1=1,"上塗り２回目(上塗り)","上塗り２回目")</f>
        <v>上塗り２回目</v>
      </c>
      <c r="T5" s="28" t="str">
        <f>IF(工事基本情報!$I$12="","　",工事基本情報!$I$12)</f>
        <v>　</v>
      </c>
      <c r="U5" s="30" t="str">
        <f>IF(工事基本情報!$J$12="","　",工事基本情報!$J$12)</f>
        <v>　</v>
      </c>
      <c r="V5" s="29" t="s">
        <v>29</v>
      </c>
      <c r="W5" s="28" t="str">
        <f t="shared" si="2"/>
        <v>上塗り</v>
      </c>
      <c r="X5" s="28" t="str">
        <f t="shared" si="3"/>
        <v>　</v>
      </c>
      <c r="Y5" s="31" t="str">
        <f t="shared" si="0"/>
        <v>　</v>
      </c>
      <c r="Z5" s="30"/>
      <c r="AD5" s="32" t="str">
        <f>IF(塗料リスト!B7="","",塗料リスト!B7)</f>
        <v/>
      </c>
      <c r="AE5" s="31" t="str">
        <f>IF(塗料リスト!C7="","",塗料リスト!C7)</f>
        <v/>
      </c>
      <c r="AF5" s="33" t="str">
        <f>IF(塗料リスト!E7="","　",塗料リスト!E7)</f>
        <v>　</v>
      </c>
      <c r="AG5" s="29" t="str">
        <f t="shared" si="4"/>
        <v/>
      </c>
      <c r="AH5" s="28" t="str">
        <f t="shared" si="1"/>
        <v/>
      </c>
      <c r="AI5" s="28" t="str">
        <f t="shared" si="1"/>
        <v/>
      </c>
      <c r="AJ5" s="30" t="str">
        <f t="shared" si="1"/>
        <v/>
      </c>
      <c r="AL5" s="18" t="str">
        <f>IF(AN5=1,MAX(AL$2:AL4)+1,"")</f>
        <v/>
      </c>
      <c r="AM5" s="18" t="str">
        <f>工事基本情報!F16</f>
        <v/>
      </c>
      <c r="AN5" s="18" t="str">
        <f>IF(AM5="","",IF(AM5=0,"",IF(COUNTIF(AM$2:AM4,AM5)=0,1,"")))</f>
        <v/>
      </c>
    </row>
    <row r="6" spans="1:40" x14ac:dyDescent="0.55000000000000004">
      <c r="B6" s="18" t="s">
        <v>46</v>
      </c>
      <c r="C6" s="27">
        <v>5</v>
      </c>
      <c r="D6" s="20" t="s">
        <v>83</v>
      </c>
      <c r="E6" s="27">
        <f t="shared" ref="E6" si="5">27-COUNTBLANK(E$8:E$34)-COUNTIF(E$8:E$34,"　")</f>
        <v>5</v>
      </c>
      <c r="F6" s="27">
        <f>27-COUNTBLANK(F$8:F$34)-COUNTIF(F$8:F$34,"　")</f>
        <v>9</v>
      </c>
      <c r="G6" s="27">
        <f t="shared" ref="G6:M6" si="6">27-COUNTBLANK(G$8:G$34)-COUNTIF(G$8:G$34,"　")</f>
        <v>8</v>
      </c>
      <c r="H6" s="27">
        <f t="shared" si="6"/>
        <v>9</v>
      </c>
      <c r="I6" s="27">
        <f t="shared" si="6"/>
        <v>12</v>
      </c>
      <c r="J6" s="27">
        <f t="shared" si="6"/>
        <v>13</v>
      </c>
      <c r="K6" s="27">
        <f t="shared" si="6"/>
        <v>3</v>
      </c>
      <c r="L6" s="27">
        <f t="shared" si="6"/>
        <v>4</v>
      </c>
      <c r="M6" s="27">
        <f t="shared" si="6"/>
        <v>0</v>
      </c>
      <c r="N6" s="18">
        <v>5</v>
      </c>
      <c r="O6" s="29" t="str">
        <f>IF(工事基本情報!$I$12="","　",工事基本情報!$I$12)</f>
        <v>　</v>
      </c>
      <c r="P6" s="28" t="str">
        <f>IF(工事基本情報!$J$12="","　",工事基本情報!$J$12)</f>
        <v>　</v>
      </c>
      <c r="Q6" s="28" t="str">
        <f>IF(工事基本情報!$K$12="","　",工事基本情報!$K$12)</f>
        <v>　</v>
      </c>
      <c r="R6" s="28" t="str">
        <f t="shared" ref="R6:U6" si="7">"　"</f>
        <v>　</v>
      </c>
      <c r="S6" s="28" t="str">
        <f t="shared" si="7"/>
        <v>　</v>
      </c>
      <c r="T6" s="28" t="str">
        <f t="shared" si="7"/>
        <v>　</v>
      </c>
      <c r="U6" s="30" t="str">
        <f t="shared" si="7"/>
        <v>　</v>
      </c>
      <c r="V6" s="32" t="str">
        <f>"　"</f>
        <v>　</v>
      </c>
      <c r="W6" s="31" t="str">
        <f t="shared" ref="W6:Y6" si="8">"　"</f>
        <v>　</v>
      </c>
      <c r="X6" s="31" t="str">
        <f t="shared" si="8"/>
        <v>　</v>
      </c>
      <c r="Y6" s="31" t="str">
        <f t="shared" si="8"/>
        <v>　</v>
      </c>
      <c r="Z6" s="30"/>
      <c r="AD6" s="32" t="str">
        <f>IF(塗料リスト!B8="","",塗料リスト!B8)</f>
        <v/>
      </c>
      <c r="AE6" s="31" t="str">
        <f>IF(塗料リスト!C8="","",塗料リスト!C8)</f>
        <v/>
      </c>
      <c r="AF6" s="33" t="str">
        <f>IF(塗料リスト!E8="","　",塗料リスト!E8)</f>
        <v>　</v>
      </c>
      <c r="AG6" s="29" t="str">
        <f t="shared" si="4"/>
        <v/>
      </c>
      <c r="AH6" s="28" t="str">
        <f t="shared" si="1"/>
        <v/>
      </c>
      <c r="AI6" s="28" t="str">
        <f t="shared" si="1"/>
        <v/>
      </c>
      <c r="AJ6" s="30" t="str">
        <f t="shared" si="1"/>
        <v/>
      </c>
      <c r="AL6" s="18" t="str">
        <f>IF(AN6=1,MAX(AL$2:AL5)+1,"")</f>
        <v/>
      </c>
      <c r="AM6" s="18" t="str">
        <f>工事基本情報!F17</f>
        <v/>
      </c>
      <c r="AN6" s="18" t="str">
        <f>IF(AM6="","",IF(AM6=0,"",IF(COUNTIF(AM$2:AM5,AM6)=0,1,"")))</f>
        <v/>
      </c>
    </row>
    <row r="7" spans="1:40" x14ac:dyDescent="0.55000000000000004">
      <c r="B7" s="18" t="s">
        <v>80</v>
      </c>
      <c r="C7" s="34">
        <v>6</v>
      </c>
      <c r="D7" s="18">
        <f>VLOOKUP($D$6,$D$6:$M$6,$N$24+1,FALSE)</f>
        <v>0</v>
      </c>
      <c r="E7" s="18">
        <v>1</v>
      </c>
      <c r="F7" s="18">
        <v>2</v>
      </c>
      <c r="G7" s="18">
        <v>3</v>
      </c>
      <c r="H7" s="18">
        <v>4</v>
      </c>
      <c r="I7" s="18">
        <v>5</v>
      </c>
      <c r="J7" s="18">
        <v>6</v>
      </c>
      <c r="K7" s="18">
        <v>7</v>
      </c>
      <c r="L7" s="18">
        <v>8</v>
      </c>
      <c r="M7" s="18">
        <v>9</v>
      </c>
      <c r="N7" s="18">
        <v>6</v>
      </c>
      <c r="O7" s="29" t="s">
        <v>75</v>
      </c>
      <c r="P7" s="28" t="s">
        <v>82</v>
      </c>
      <c r="Q7" s="28" t="str">
        <f>IF($N$1=1,"上塗り１回目(中塗り)","上塗り１回目")</f>
        <v>上塗り１回目</v>
      </c>
      <c r="R7" s="28" t="str">
        <f>IF($N$1=1,"上塗り２回目(上塗り)","上塗り２回目")</f>
        <v>上塗り２回目</v>
      </c>
      <c r="S7" s="28" t="str">
        <f>IF(工事基本情報!$I$12="","　",工事基本情報!$I$12)</f>
        <v>　</v>
      </c>
      <c r="T7" s="28" t="str">
        <f>IF(工事基本情報!$J$12="","　",工事基本情報!$J$12)</f>
        <v>　</v>
      </c>
      <c r="U7" s="30" t="str">
        <f>IF(工事基本情報!$K$12="","　",工事基本情報!$K$12)</f>
        <v>　</v>
      </c>
      <c r="V7" s="29" t="s">
        <v>29</v>
      </c>
      <c r="W7" s="28" t="s">
        <v>29</v>
      </c>
      <c r="X7" s="28" t="str">
        <f t="shared" si="2"/>
        <v>上塗り</v>
      </c>
      <c r="Y7" s="28" t="str">
        <f t="shared" si="3"/>
        <v>　</v>
      </c>
      <c r="Z7" s="30"/>
      <c r="AD7" s="32" t="str">
        <f>IF(塗料リスト!B9="","",塗料リスト!B9)</f>
        <v/>
      </c>
      <c r="AE7" s="31" t="str">
        <f>IF(塗料リスト!C9="","",塗料リスト!C9)</f>
        <v/>
      </c>
      <c r="AF7" s="33" t="str">
        <f>IF(塗料リスト!E9="","　",塗料リスト!E9)</f>
        <v>　</v>
      </c>
      <c r="AG7" s="29" t="str">
        <f t="shared" si="4"/>
        <v/>
      </c>
      <c r="AH7" s="28" t="str">
        <f t="shared" si="1"/>
        <v/>
      </c>
      <c r="AI7" s="28" t="str">
        <f t="shared" si="1"/>
        <v/>
      </c>
      <c r="AJ7" s="30" t="str">
        <f t="shared" si="1"/>
        <v/>
      </c>
      <c r="AL7" s="18" t="str">
        <f>IF(AN7=1,MAX(AL$2:AL6)+1,"")</f>
        <v/>
      </c>
      <c r="AM7" s="18" t="str">
        <f>工事基本情報!F18</f>
        <v/>
      </c>
      <c r="AN7" s="18" t="str">
        <f>IF(AM7="","",IF(AM7=0,"",IF(COUNTIF(AM$2:AM6,AM7)=0,1,"")))</f>
        <v/>
      </c>
    </row>
    <row r="8" spans="1:40" x14ac:dyDescent="0.55000000000000004">
      <c r="B8" s="18" t="s">
        <v>28</v>
      </c>
      <c r="D8" s="18">
        <v>1</v>
      </c>
      <c r="E8" s="18" t="s">
        <v>28</v>
      </c>
      <c r="F8" s="18" t="s">
        <v>28</v>
      </c>
      <c r="G8" s="18" t="s">
        <v>26</v>
      </c>
      <c r="H8" s="18" t="s">
        <v>26</v>
      </c>
      <c r="I8" s="18" t="s">
        <v>26</v>
      </c>
      <c r="J8" s="18" t="s">
        <v>26</v>
      </c>
      <c r="K8" s="18" t="s">
        <v>26</v>
      </c>
      <c r="L8" s="18" t="s">
        <v>26</v>
      </c>
      <c r="M8" s="35" t="str">
        <f>$G16</f>
        <v>　</v>
      </c>
      <c r="N8" s="18">
        <v>7</v>
      </c>
      <c r="O8" s="29" t="s">
        <v>72</v>
      </c>
      <c r="P8" s="28" t="s">
        <v>75</v>
      </c>
      <c r="Q8" s="28" t="s">
        <v>82</v>
      </c>
      <c r="R8" s="28" t="str">
        <f>IF($N$1=1,"上塗り１回目(中塗り)","上塗り１回目")</f>
        <v>上塗り１回目</v>
      </c>
      <c r="S8" s="28" t="str">
        <f>IF($N$1=1,"上塗り２回目(上塗り)","上塗り２回目")</f>
        <v>上塗り２回目</v>
      </c>
      <c r="T8" s="28" t="str">
        <f>IF(工事基本情報!$I$12="","　",工事基本情報!$I$12)</f>
        <v>　</v>
      </c>
      <c r="U8" s="30" t="str">
        <f>IF(工事基本情報!$J$12="","　",工事基本情報!$J$12)</f>
        <v>　</v>
      </c>
      <c r="V8" s="29" t="s">
        <v>29</v>
      </c>
      <c r="W8" s="28" t="s">
        <v>29</v>
      </c>
      <c r="X8" s="28" t="str">
        <f t="shared" si="2"/>
        <v>上塗り</v>
      </c>
      <c r="Y8" s="28" t="str">
        <f t="shared" si="3"/>
        <v>　</v>
      </c>
      <c r="Z8" s="30"/>
      <c r="AD8" s="32" t="str">
        <f>IF(塗料リスト!B10="","",塗料リスト!B10)</f>
        <v/>
      </c>
      <c r="AE8" s="31" t="str">
        <f>IF(塗料リスト!C10="","",塗料リスト!C10)</f>
        <v/>
      </c>
      <c r="AF8" s="33" t="str">
        <f>IF(塗料リスト!E10="","　",塗料リスト!E10)</f>
        <v>　</v>
      </c>
      <c r="AG8" s="29" t="str">
        <f t="shared" si="4"/>
        <v/>
      </c>
      <c r="AH8" s="28" t="str">
        <f t="shared" si="1"/>
        <v/>
      </c>
      <c r="AI8" s="28" t="str">
        <f t="shared" si="1"/>
        <v/>
      </c>
      <c r="AJ8" s="30" t="str">
        <f t="shared" si="1"/>
        <v/>
      </c>
      <c r="AL8" s="18" t="str">
        <f>IF(AN8=1,MAX(AL$2:AL7)+1,"")</f>
        <v/>
      </c>
      <c r="AM8" s="18" t="str">
        <f>工事基本情報!F19</f>
        <v/>
      </c>
      <c r="AN8" s="18" t="str">
        <f>IF(AM8="","",IF(AM8=0,"",IF(COUNTIF(AM$2:AM7,AM8)=0,1,"")))</f>
        <v/>
      </c>
    </row>
    <row r="9" spans="1:40" x14ac:dyDescent="0.55000000000000004">
      <c r="A9" s="18">
        <v>4</v>
      </c>
      <c r="B9" s="18" t="s">
        <v>47</v>
      </c>
      <c r="D9" s="18">
        <v>2</v>
      </c>
      <c r="E9" s="18" t="s">
        <v>1</v>
      </c>
      <c r="F9" s="18" t="s">
        <v>58</v>
      </c>
      <c r="G9" s="18" t="str">
        <f>CONCATENATE($G$8,"（",工事基本情報!$J$7,"）")</f>
        <v>屋根（0）</v>
      </c>
      <c r="H9" s="18" t="str">
        <f>CONCATENATE($G$8,"（",工事基本情報!$J$7,"）")</f>
        <v>屋根（0）</v>
      </c>
      <c r="I9" s="18" t="str">
        <f>CONCATENATE($G$8,"（",工事基本情報!$J$7,"）")</f>
        <v>屋根（0）</v>
      </c>
      <c r="J9" s="18" t="str">
        <f>CONCATENATE($G$8,"（",工事基本情報!$J$7,"）")</f>
        <v>屋根（0）</v>
      </c>
      <c r="K9" s="18" t="str">
        <f>CONCATENATE($G$8,"（",工事基本情報!$J$7,"）")</f>
        <v>屋根（0）</v>
      </c>
      <c r="L9" s="18" t="str">
        <f>CONCATENATE($G$8,"（",工事基本情報!$J$7,"）")</f>
        <v>屋根（0）</v>
      </c>
      <c r="M9" s="35" t="str">
        <f t="shared" ref="M9:M21" si="9">$G17</f>
        <v>　</v>
      </c>
      <c r="N9" s="18">
        <v>8</v>
      </c>
      <c r="O9" s="29" t="s">
        <v>73</v>
      </c>
      <c r="P9" s="28" t="s">
        <v>75</v>
      </c>
      <c r="Q9" s="28" t="s">
        <v>82</v>
      </c>
      <c r="R9" s="28" t="str">
        <f>IF($N$1=1,"上塗り１回目(中塗り)","上塗り１回目")</f>
        <v>上塗り１回目</v>
      </c>
      <c r="S9" s="28" t="str">
        <f>IF($N$1=1,"上塗り２回目(上塗り)","上塗り２回目")</f>
        <v>上塗り２回目</v>
      </c>
      <c r="T9" s="28" t="str">
        <f>IF(工事基本情報!$I$12="","　",工事基本情報!$I$12)</f>
        <v>　</v>
      </c>
      <c r="U9" s="30" t="str">
        <f>IF(工事基本情報!$J$12="","　",工事基本情報!$J$12)</f>
        <v>　</v>
      </c>
      <c r="V9" s="29" t="s">
        <v>29</v>
      </c>
      <c r="W9" s="28" t="s">
        <v>29</v>
      </c>
      <c r="X9" s="28" t="str">
        <f t="shared" si="2"/>
        <v>上塗り</v>
      </c>
      <c r="Y9" s="28" t="str">
        <f t="shared" si="3"/>
        <v>　</v>
      </c>
      <c r="Z9" s="30"/>
      <c r="AD9" s="32" t="str">
        <f>IF(塗料リスト!B11="","",塗料リスト!B11)</f>
        <v/>
      </c>
      <c r="AE9" s="31" t="str">
        <f>IF(塗料リスト!C11="","",塗料リスト!C11)</f>
        <v/>
      </c>
      <c r="AF9" s="33" t="str">
        <f>IF(塗料リスト!E11="","　",塗料リスト!E11)</f>
        <v>　</v>
      </c>
      <c r="AG9" s="29" t="str">
        <f t="shared" si="4"/>
        <v/>
      </c>
      <c r="AH9" s="28" t="str">
        <f t="shared" si="1"/>
        <v/>
      </c>
      <c r="AI9" s="28" t="str">
        <f t="shared" si="1"/>
        <v/>
      </c>
      <c r="AJ9" s="30" t="str">
        <f t="shared" si="1"/>
        <v/>
      </c>
      <c r="AL9" s="18" t="str">
        <f>IF(AN9=1,MAX(AL$2:AL8)+1,"")</f>
        <v/>
      </c>
      <c r="AM9" s="18" t="str">
        <f>工事基本情報!F20</f>
        <v/>
      </c>
      <c r="AN9" s="18" t="str">
        <f>IF(AM9="","",IF(AM9=0,"",IF(COUNTIF(AM$2:AM8,AM9)=0,1,"")))</f>
        <v/>
      </c>
    </row>
    <row r="10" spans="1:40" x14ac:dyDescent="0.55000000000000004">
      <c r="A10" s="18">
        <v>1</v>
      </c>
      <c r="B10" s="18" t="s">
        <v>48</v>
      </c>
      <c r="D10" s="18">
        <v>3</v>
      </c>
      <c r="E10" s="18" t="s">
        <v>2</v>
      </c>
      <c r="F10" s="18" t="s">
        <v>59</v>
      </c>
      <c r="G10" s="18" t="e">
        <f>CONCATENATE($G$8,"（",工事基本情報!$J$8,"）")</f>
        <v>#N/A</v>
      </c>
      <c r="H10" s="18" t="e">
        <f>CONCATENATE($G$8,"（",工事基本情報!$J$8,"）")</f>
        <v>#N/A</v>
      </c>
      <c r="I10" s="18" t="e">
        <f>CONCATENATE($G$8,"（",工事基本情報!$J$8,"）")</f>
        <v>#N/A</v>
      </c>
      <c r="J10" s="18" t="e">
        <f>CONCATENATE($G$8,"（",工事基本情報!$J$8,"）")</f>
        <v>#N/A</v>
      </c>
      <c r="K10" s="18" t="e">
        <f>CONCATENATE($G$8,"（",工事基本情報!$J$8,"）")</f>
        <v>#N/A</v>
      </c>
      <c r="L10" s="18" t="e">
        <f>CONCATENATE($G$8,"（",工事基本情報!$J$8,"）")</f>
        <v>#N/A</v>
      </c>
      <c r="M10" s="35" t="str">
        <f t="shared" si="9"/>
        <v>　</v>
      </c>
      <c r="N10" s="18">
        <v>9</v>
      </c>
      <c r="O10" s="29" t="s">
        <v>73</v>
      </c>
      <c r="P10" s="28" t="s">
        <v>72</v>
      </c>
      <c r="Q10" s="28" t="s">
        <v>75</v>
      </c>
      <c r="R10" s="28" t="s">
        <v>82</v>
      </c>
      <c r="S10" s="28" t="str">
        <f>IF($N$1=1,"上塗り１回目(中塗り)","上塗り１回目")</f>
        <v>上塗り１回目</v>
      </c>
      <c r="T10" s="28" t="str">
        <f>IF($N$1=1,"上塗り２回目(上塗り)","上塗り２回目")</f>
        <v>上塗り２回目</v>
      </c>
      <c r="U10" s="30" t="str">
        <f>IF(工事基本情報!$I$12="","　",工事基本情報!$I$12)</f>
        <v>　</v>
      </c>
      <c r="V10" s="29" t="s">
        <v>29</v>
      </c>
      <c r="W10" s="28" t="s">
        <v>29</v>
      </c>
      <c r="X10" s="28" t="str">
        <f t="shared" si="2"/>
        <v>上塗り</v>
      </c>
      <c r="Y10" s="28" t="str">
        <f t="shared" si="3"/>
        <v>　</v>
      </c>
      <c r="Z10" s="30"/>
      <c r="AD10" s="32" t="str">
        <f>IF(塗料リスト!B12="","",塗料リスト!B12)</f>
        <v/>
      </c>
      <c r="AE10" s="31" t="str">
        <f>IF(塗料リスト!C12="","",塗料リスト!C12)</f>
        <v/>
      </c>
      <c r="AF10" s="33" t="str">
        <f>IF(塗料リスト!E12="","　",塗料リスト!E12)</f>
        <v>　</v>
      </c>
      <c r="AG10" s="29" t="str">
        <f t="shared" si="4"/>
        <v/>
      </c>
      <c r="AH10" s="28" t="str">
        <f t="shared" si="1"/>
        <v/>
      </c>
      <c r="AI10" s="28" t="str">
        <f t="shared" si="1"/>
        <v/>
      </c>
      <c r="AJ10" s="30" t="str">
        <f t="shared" si="1"/>
        <v/>
      </c>
      <c r="AL10" s="18" t="str">
        <f>IF(AN10=1,MAX(AL$2:AL9)+1,"")</f>
        <v/>
      </c>
      <c r="AM10" s="18" t="str">
        <f>工事基本情報!F21</f>
        <v/>
      </c>
      <c r="AN10" s="18" t="str">
        <f>IF(AM10="","",IF(AM10=0,"",IF(COUNTIF(AM$2:AM9,AM10)=0,1,"")))</f>
        <v/>
      </c>
    </row>
    <row r="11" spans="1:40" x14ac:dyDescent="0.55000000000000004">
      <c r="A11" s="18">
        <v>5</v>
      </c>
      <c r="B11" s="18" t="s">
        <v>49</v>
      </c>
      <c r="D11" s="18">
        <v>4</v>
      </c>
      <c r="E11" s="18" t="s">
        <v>3</v>
      </c>
      <c r="F11" s="18" t="s">
        <v>60</v>
      </c>
      <c r="G11" s="18" t="s">
        <v>28</v>
      </c>
      <c r="H11" s="18" t="s">
        <v>31</v>
      </c>
      <c r="I11" s="18" t="s">
        <v>28</v>
      </c>
      <c r="J11" s="18" t="s">
        <v>31</v>
      </c>
      <c r="K11" s="35" t="str">
        <f>$G16</f>
        <v>　</v>
      </c>
      <c r="L11" s="18" t="s">
        <v>31</v>
      </c>
      <c r="M11" s="35" t="str">
        <f t="shared" si="9"/>
        <v>　</v>
      </c>
      <c r="N11" s="18">
        <v>10</v>
      </c>
      <c r="O11" s="36" t="str">
        <f>IF(工事基本情報!$I$12="","　",工事基本情報!$I$12)</f>
        <v>　</v>
      </c>
      <c r="P11" s="37" t="str">
        <f>IF(工事基本情報!$J$12="","　",工事基本情報!$J$12)</f>
        <v>　</v>
      </c>
      <c r="Q11" s="37" t="str">
        <f>IF(工事基本情報!$K$12="","　",工事基本情報!$K$12)</f>
        <v>　</v>
      </c>
      <c r="R11" s="37" t="str">
        <f t="shared" ref="R11:Y11" si="10">"　"</f>
        <v>　</v>
      </c>
      <c r="S11" s="37" t="str">
        <f t="shared" si="10"/>
        <v>　</v>
      </c>
      <c r="T11" s="37" t="str">
        <f t="shared" si="10"/>
        <v>　</v>
      </c>
      <c r="U11" s="38" t="str">
        <f t="shared" si="10"/>
        <v>　</v>
      </c>
      <c r="V11" s="39" t="str">
        <f t="shared" si="10"/>
        <v>　</v>
      </c>
      <c r="W11" s="40" t="str">
        <f t="shared" si="10"/>
        <v>　</v>
      </c>
      <c r="X11" s="40" t="str">
        <f t="shared" si="10"/>
        <v>　</v>
      </c>
      <c r="Y11" s="40" t="str">
        <f t="shared" si="10"/>
        <v>　</v>
      </c>
      <c r="Z11" s="38"/>
      <c r="AD11" s="32" t="str">
        <f>IF(塗料リスト!B13="","",塗料リスト!B13)</f>
        <v/>
      </c>
      <c r="AE11" s="31" t="str">
        <f>IF(塗料リスト!C13="","",塗料リスト!C13)</f>
        <v/>
      </c>
      <c r="AF11" s="33" t="str">
        <f>IF(塗料リスト!E13="","　",塗料リスト!E13)</f>
        <v>　</v>
      </c>
      <c r="AG11" s="29" t="str">
        <f t="shared" si="4"/>
        <v/>
      </c>
      <c r="AH11" s="28" t="str">
        <f t="shared" si="1"/>
        <v/>
      </c>
      <c r="AI11" s="28" t="str">
        <f t="shared" si="1"/>
        <v/>
      </c>
      <c r="AJ11" s="30" t="str">
        <f t="shared" si="1"/>
        <v/>
      </c>
      <c r="AL11" s="18" t="str">
        <f>IF(AN11=1,MAX(AL$2:AL10)+1,"")</f>
        <v/>
      </c>
      <c r="AM11" s="18" t="str">
        <f>工事基本情報!F22</f>
        <v/>
      </c>
      <c r="AN11" s="18" t="str">
        <f>IF(AM11="","",IF(AM11=0,"",IF(COUNTIF(AM$2:AM10,AM11)=0,1,"")))</f>
        <v/>
      </c>
    </row>
    <row r="12" spans="1:40" x14ac:dyDescent="0.55000000000000004">
      <c r="A12" s="18">
        <v>2</v>
      </c>
      <c r="B12" s="18" t="s">
        <v>50</v>
      </c>
      <c r="D12" s="18">
        <v>5</v>
      </c>
      <c r="E12" s="18" t="s">
        <v>4</v>
      </c>
      <c r="F12" s="18" t="s">
        <v>61</v>
      </c>
      <c r="G12" s="18" t="s">
        <v>1</v>
      </c>
      <c r="H12" s="18" t="s">
        <v>28</v>
      </c>
      <c r="I12" s="18" t="s">
        <v>58</v>
      </c>
      <c r="J12" s="18" t="s">
        <v>28</v>
      </c>
      <c r="K12" s="35" t="str">
        <f t="shared" ref="K12:K24" si="11">$G17</f>
        <v>　</v>
      </c>
      <c r="L12" s="35" t="str">
        <f>$G16</f>
        <v>　</v>
      </c>
      <c r="M12" s="35" t="str">
        <f t="shared" si="9"/>
        <v>　</v>
      </c>
      <c r="AD12" s="32" t="str">
        <f>IF(塗料リスト!B14="","",塗料リスト!B14)</f>
        <v/>
      </c>
      <c r="AE12" s="31" t="str">
        <f>IF(塗料リスト!C14="","",塗料リスト!C14)</f>
        <v/>
      </c>
      <c r="AF12" s="33" t="str">
        <f>IF(塗料リスト!E14="","　",塗料リスト!E14)</f>
        <v>　</v>
      </c>
      <c r="AG12" s="29" t="str">
        <f t="shared" si="4"/>
        <v/>
      </c>
      <c r="AH12" s="28" t="str">
        <f t="shared" si="1"/>
        <v/>
      </c>
      <c r="AI12" s="28" t="str">
        <f t="shared" si="1"/>
        <v/>
      </c>
      <c r="AJ12" s="30" t="str">
        <f t="shared" si="1"/>
        <v/>
      </c>
      <c r="AL12" s="18" t="str">
        <f>IF(AN12=1,MAX(AL$2:AL11)+1,"")</f>
        <v/>
      </c>
      <c r="AM12" s="18" t="str">
        <f>工事基本情報!F23</f>
        <v/>
      </c>
      <c r="AN12" s="18" t="str">
        <f>IF(AM12="","",IF(AM12=0,"",IF(COUNTIF(AM$2:AM11,AM12)=0,1,"")))</f>
        <v/>
      </c>
    </row>
    <row r="13" spans="1:40" x14ac:dyDescent="0.55000000000000004">
      <c r="A13" s="18">
        <v>6</v>
      </c>
      <c r="B13" s="18" t="s">
        <v>51</v>
      </c>
      <c r="D13" s="18">
        <v>6</v>
      </c>
      <c r="E13" s="35" t="str">
        <f>$G16</f>
        <v>　</v>
      </c>
      <c r="F13" s="18" t="s">
        <v>62</v>
      </c>
      <c r="G13" s="18" t="s">
        <v>2</v>
      </c>
      <c r="H13" s="18" t="s">
        <v>1</v>
      </c>
      <c r="I13" s="18" t="s">
        <v>59</v>
      </c>
      <c r="J13" s="18" t="s">
        <v>58</v>
      </c>
      <c r="K13" s="35" t="str">
        <f t="shared" si="11"/>
        <v>　</v>
      </c>
      <c r="L13" s="35" t="str">
        <f t="shared" ref="L13:L25" si="12">$G17</f>
        <v>　</v>
      </c>
      <c r="M13" s="35" t="str">
        <f t="shared" si="9"/>
        <v>　</v>
      </c>
      <c r="AD13" s="32" t="str">
        <f>IF(塗料リスト!B15="","",塗料リスト!B15)</f>
        <v/>
      </c>
      <c r="AE13" s="31" t="str">
        <f>IF(塗料リスト!C15="","",塗料リスト!C15)</f>
        <v/>
      </c>
      <c r="AF13" s="33" t="str">
        <f>IF(塗料リスト!E15="","　",塗料リスト!E15)</f>
        <v>　</v>
      </c>
      <c r="AG13" s="29" t="str">
        <f t="shared" si="4"/>
        <v/>
      </c>
      <c r="AH13" s="28" t="str">
        <f t="shared" si="1"/>
        <v/>
      </c>
      <c r="AI13" s="28" t="str">
        <f t="shared" si="1"/>
        <v/>
      </c>
      <c r="AJ13" s="30" t="str">
        <f t="shared" si="1"/>
        <v/>
      </c>
      <c r="AL13" s="18" t="str">
        <f>IF(AN13=1,MAX(AL$2:AL12)+1,"")</f>
        <v/>
      </c>
      <c r="AM13" s="18" t="str">
        <f>工事基本情報!F24</f>
        <v/>
      </c>
      <c r="AN13" s="18" t="str">
        <f>IF(AM13="","",IF(AM13=0,"",IF(COUNTIF(AM$2:AM12,AM13)=0,1,"")))</f>
        <v/>
      </c>
    </row>
    <row r="14" spans="1:40" x14ac:dyDescent="0.55000000000000004">
      <c r="A14" s="18">
        <v>3</v>
      </c>
      <c r="B14" s="18" t="s">
        <v>52</v>
      </c>
      <c r="D14" s="18">
        <v>7</v>
      </c>
      <c r="E14" s="35" t="str">
        <f t="shared" ref="E14:E26" si="13">$G17</f>
        <v>　</v>
      </c>
      <c r="F14" s="18" t="s">
        <v>63</v>
      </c>
      <c r="G14" s="18" t="s">
        <v>3</v>
      </c>
      <c r="H14" s="18" t="s">
        <v>2</v>
      </c>
      <c r="I14" s="18" t="s">
        <v>60</v>
      </c>
      <c r="J14" s="18" t="s">
        <v>59</v>
      </c>
      <c r="K14" s="35" t="str">
        <f t="shared" si="11"/>
        <v>　</v>
      </c>
      <c r="L14" s="35" t="str">
        <f t="shared" si="12"/>
        <v>　</v>
      </c>
      <c r="M14" s="35" t="str">
        <f t="shared" si="9"/>
        <v>　</v>
      </c>
      <c r="AD14" s="32" t="str">
        <f>IF(塗料リスト!B16="","",塗料リスト!B16)</f>
        <v/>
      </c>
      <c r="AE14" s="31" t="str">
        <f>IF(塗料リスト!C16="","",塗料リスト!C16)</f>
        <v/>
      </c>
      <c r="AF14" s="33" t="str">
        <f>IF(塗料リスト!E16="","　",塗料リスト!E16)</f>
        <v>　</v>
      </c>
      <c r="AG14" s="29" t="str">
        <f t="shared" si="4"/>
        <v/>
      </c>
      <c r="AH14" s="28" t="str">
        <f t="shared" si="1"/>
        <v/>
      </c>
      <c r="AI14" s="28" t="str">
        <f t="shared" si="1"/>
        <v/>
      </c>
      <c r="AJ14" s="30" t="str">
        <f t="shared" si="1"/>
        <v/>
      </c>
      <c r="AL14" s="18" t="str">
        <f>IF(AN14=1,MAX(AL$2:AL13)+1,"")</f>
        <v/>
      </c>
      <c r="AM14" s="18" t="str">
        <f>工事基本情報!F25</f>
        <v/>
      </c>
      <c r="AN14" s="18" t="str">
        <f>IF(AM14="","",IF(AM14=0,"",IF(COUNTIF(AM$2:AM13,AM14)=0,1,"")))</f>
        <v/>
      </c>
    </row>
    <row r="15" spans="1:40" x14ac:dyDescent="0.55000000000000004">
      <c r="B15" s="18" t="s">
        <v>81</v>
      </c>
      <c r="D15" s="18">
        <v>8</v>
      </c>
      <c r="E15" s="35" t="str">
        <f t="shared" si="13"/>
        <v>　</v>
      </c>
      <c r="F15" s="18" t="s">
        <v>64</v>
      </c>
      <c r="G15" s="18" t="s">
        <v>4</v>
      </c>
      <c r="H15" s="18" t="s">
        <v>3</v>
      </c>
      <c r="I15" s="18" t="s">
        <v>61</v>
      </c>
      <c r="J15" s="18" t="s">
        <v>60</v>
      </c>
      <c r="K15" s="35" t="str">
        <f t="shared" si="11"/>
        <v>　</v>
      </c>
      <c r="L15" s="35" t="str">
        <f t="shared" si="12"/>
        <v>　</v>
      </c>
      <c r="M15" s="35" t="str">
        <f t="shared" si="9"/>
        <v>　</v>
      </c>
      <c r="AD15" s="32" t="str">
        <f>IF(塗料リスト!B17="","",塗料リスト!B17)</f>
        <v/>
      </c>
      <c r="AE15" s="31" t="str">
        <f>IF(塗料リスト!C17="","",塗料リスト!C17)</f>
        <v/>
      </c>
      <c r="AF15" s="33" t="str">
        <f>IF(塗料リスト!E17="","　",塗料リスト!E17)</f>
        <v>　</v>
      </c>
      <c r="AG15" s="29" t="str">
        <f t="shared" si="4"/>
        <v/>
      </c>
      <c r="AH15" s="28" t="str">
        <f t="shared" si="1"/>
        <v/>
      </c>
      <c r="AI15" s="28" t="str">
        <f t="shared" si="1"/>
        <v/>
      </c>
      <c r="AJ15" s="30" t="str">
        <f t="shared" si="1"/>
        <v/>
      </c>
      <c r="AL15" s="18" t="str">
        <f>IF(AN15=1,MAX(AL$2:AL14)+1,"")</f>
        <v/>
      </c>
      <c r="AM15" s="18" t="str">
        <f>工事基本情報!F26</f>
        <v/>
      </c>
      <c r="AN15" s="18" t="str">
        <f>IF(AM15="","",IF(AM15=0,"",IF(COUNTIF(AM$2:AM14,AM15)=0,1,"")))</f>
        <v/>
      </c>
    </row>
    <row r="16" spans="1:40" x14ac:dyDescent="0.55000000000000004">
      <c r="B16" s="18" t="s">
        <v>29</v>
      </c>
      <c r="C16" s="18">
        <v>1</v>
      </c>
      <c r="D16" s="18">
        <v>9</v>
      </c>
      <c r="E16" s="35" t="str">
        <f t="shared" si="13"/>
        <v>　</v>
      </c>
      <c r="F16" s="18" t="s">
        <v>65</v>
      </c>
      <c r="G16" s="35" t="str">
        <f t="shared" ref="G16:G29" si="14">IF(C16&gt;$A$29,"　",VLOOKUP(C16,$A$31:$B$44,2,FALSE))</f>
        <v>　</v>
      </c>
      <c r="H16" s="18" t="s">
        <v>4</v>
      </c>
      <c r="I16" s="18" t="s">
        <v>62</v>
      </c>
      <c r="J16" s="18" t="s">
        <v>61</v>
      </c>
      <c r="K16" s="35" t="str">
        <f t="shared" si="11"/>
        <v>　</v>
      </c>
      <c r="L16" s="35" t="str">
        <f t="shared" si="12"/>
        <v>　</v>
      </c>
      <c r="M16" s="35" t="str">
        <f t="shared" si="9"/>
        <v>　</v>
      </c>
      <c r="AD16" s="39" t="str">
        <f>IF(塗料リスト!B18="","",塗料リスト!B18)</f>
        <v/>
      </c>
      <c r="AE16" s="40" t="str">
        <f>IF(塗料リスト!C18="","",塗料リスト!C18)</f>
        <v/>
      </c>
      <c r="AF16" s="41" t="str">
        <f>IF(塗料リスト!E18="","　",塗料リスト!E18)</f>
        <v>　</v>
      </c>
      <c r="AG16" s="36" t="str">
        <f t="shared" si="4"/>
        <v/>
      </c>
      <c r="AH16" s="37" t="str">
        <f t="shared" si="1"/>
        <v/>
      </c>
      <c r="AI16" s="37" t="str">
        <f t="shared" si="1"/>
        <v/>
      </c>
      <c r="AJ16" s="38" t="str">
        <f t="shared" si="1"/>
        <v/>
      </c>
      <c r="AL16" s="18" t="str">
        <f>IF(AN16=1,MAX(AL$2:AL15)+1,"")</f>
        <v/>
      </c>
      <c r="AM16" s="18" t="str">
        <f>工事基本情報!F27</f>
        <v/>
      </c>
      <c r="AN16" s="18" t="str">
        <f>IF(AM16="","",IF(AM16=0,"",IF(COUNTIF(AM$2:AM15,AM16)=0,1,"")))</f>
        <v/>
      </c>
    </row>
    <row r="17" spans="1:40" x14ac:dyDescent="0.55000000000000004">
      <c r="B17" s="18" t="s">
        <v>38</v>
      </c>
      <c r="C17" s="18">
        <v>2</v>
      </c>
      <c r="D17" s="18">
        <v>10</v>
      </c>
      <c r="E17" s="35" t="str">
        <f t="shared" si="13"/>
        <v>　</v>
      </c>
      <c r="F17" s="35" t="str">
        <f>$G16</f>
        <v>　</v>
      </c>
      <c r="G17" s="35" t="str">
        <f t="shared" si="14"/>
        <v>　</v>
      </c>
      <c r="H17" s="35" t="str">
        <f>$G16</f>
        <v>　</v>
      </c>
      <c r="I17" s="18" t="s">
        <v>63</v>
      </c>
      <c r="J17" s="18" t="s">
        <v>62</v>
      </c>
      <c r="K17" s="35" t="str">
        <f t="shared" si="11"/>
        <v>　</v>
      </c>
      <c r="L17" s="35" t="str">
        <f t="shared" si="12"/>
        <v>　</v>
      </c>
      <c r="M17" s="35" t="str">
        <f t="shared" si="9"/>
        <v>　</v>
      </c>
      <c r="Z17" s="42" t="s">
        <v>74</v>
      </c>
      <c r="AG17" s="21" t="str">
        <f>IF(AG$1=$B$16,$AF2,IF(AG$1=$B$21,$AD2,IF(AG$1="中塗り",$AD2,"")))</f>
        <v/>
      </c>
      <c r="AH17" s="22" t="str">
        <f t="shared" ref="AH17:AJ17" si="15">IF(AH$1=$B$16,$AF2,IF(AH$1=$B$21,$AD2,IF(AH$1="中塗り",$AD2,"")))</f>
        <v/>
      </c>
      <c r="AI17" s="22" t="str">
        <f t="shared" si="15"/>
        <v/>
      </c>
      <c r="AJ17" s="23" t="str">
        <f t="shared" si="15"/>
        <v/>
      </c>
      <c r="AL17" s="18" t="str">
        <f>IF(AN17=1,MAX(AL$2:AL16)+1,"")</f>
        <v/>
      </c>
      <c r="AM17" s="18" t="str">
        <f>工事基本情報!F7</f>
        <v/>
      </c>
      <c r="AN17" s="18" t="str">
        <f>IF(AM17="","",IF(AM17=0,"",IF(COUNTIF(AM$2:AM16,AM17)=0,1,"")))</f>
        <v/>
      </c>
    </row>
    <row r="18" spans="1:40" x14ac:dyDescent="0.55000000000000004">
      <c r="B18" s="18" t="s">
        <v>37</v>
      </c>
      <c r="C18" s="18">
        <v>3</v>
      </c>
      <c r="D18" s="18">
        <v>11</v>
      </c>
      <c r="E18" s="35" t="str">
        <f t="shared" si="13"/>
        <v>　</v>
      </c>
      <c r="F18" s="35" t="str">
        <f t="shared" ref="F18:F30" si="16">$G17</f>
        <v>　</v>
      </c>
      <c r="G18" s="35" t="str">
        <f t="shared" si="14"/>
        <v>　</v>
      </c>
      <c r="H18" s="35" t="str">
        <f t="shared" ref="H18:H30" si="17">$G17</f>
        <v>　</v>
      </c>
      <c r="I18" s="18" t="s">
        <v>64</v>
      </c>
      <c r="J18" s="18" t="s">
        <v>63</v>
      </c>
      <c r="K18" s="35" t="str">
        <f t="shared" si="11"/>
        <v>　</v>
      </c>
      <c r="L18" s="35" t="str">
        <f t="shared" si="12"/>
        <v>　</v>
      </c>
      <c r="M18" s="35" t="str">
        <f t="shared" si="9"/>
        <v>　</v>
      </c>
      <c r="Z18" s="43" t="s">
        <v>72</v>
      </c>
      <c r="AG18" s="29" t="str">
        <f t="shared" ref="AG18:AJ18" si="18">IF(AG$1=$B$16,$AF3,IF(AG$1=$B$21,$AD3,IF(AG$1="中塗り",$AD3,"")))</f>
        <v/>
      </c>
      <c r="AH18" s="28" t="str">
        <f t="shared" si="18"/>
        <v/>
      </c>
      <c r="AI18" s="28" t="str">
        <f t="shared" si="18"/>
        <v/>
      </c>
      <c r="AJ18" s="30" t="str">
        <f t="shared" si="18"/>
        <v/>
      </c>
      <c r="AL18" s="18" t="str">
        <f>IF(AN18=1,MAX(AL$2:AL17)+1,"")</f>
        <v/>
      </c>
      <c r="AM18" s="18" t="str">
        <f>工事基本情報!F8</f>
        <v/>
      </c>
      <c r="AN18" s="18" t="str">
        <f>IF(AM18="","",IF(AM18=0,"",IF(COUNTIF(AM$2:AM17,AM18)=0,1,"")))</f>
        <v/>
      </c>
    </row>
    <row r="19" spans="1:40" x14ac:dyDescent="0.55000000000000004">
      <c r="B19" s="18" t="s">
        <v>39</v>
      </c>
      <c r="C19" s="18">
        <v>4</v>
      </c>
      <c r="D19" s="18">
        <v>12</v>
      </c>
      <c r="E19" s="35" t="str">
        <f t="shared" si="13"/>
        <v>　</v>
      </c>
      <c r="F19" s="35" t="str">
        <f t="shared" si="16"/>
        <v>　</v>
      </c>
      <c r="G19" s="35" t="str">
        <f t="shared" si="14"/>
        <v>　</v>
      </c>
      <c r="H19" s="35" t="str">
        <f t="shared" si="17"/>
        <v>　</v>
      </c>
      <c r="I19" s="18" t="s">
        <v>65</v>
      </c>
      <c r="J19" s="18" t="s">
        <v>64</v>
      </c>
      <c r="K19" s="35" t="str">
        <f t="shared" si="11"/>
        <v>　</v>
      </c>
      <c r="L19" s="35" t="str">
        <f t="shared" si="12"/>
        <v>　</v>
      </c>
      <c r="M19" s="35" t="str">
        <f t="shared" si="9"/>
        <v>　</v>
      </c>
      <c r="Z19" s="43" t="str">
        <f>IF(工事基本情報!$I$12="","　",工事基本情報!$I$12)</f>
        <v>　</v>
      </c>
      <c r="AG19" s="29" t="str">
        <f t="shared" ref="AG19:AJ19" si="19">IF(AG$1=$B$16,$AF4,IF(AG$1=$B$21,$AD4,IF(AG$1="中塗り",$AD4,"")))</f>
        <v/>
      </c>
      <c r="AH19" s="28" t="str">
        <f t="shared" si="19"/>
        <v/>
      </c>
      <c r="AI19" s="28" t="str">
        <f t="shared" si="19"/>
        <v/>
      </c>
      <c r="AJ19" s="30" t="str">
        <f t="shared" si="19"/>
        <v/>
      </c>
      <c r="AL19" s="18" t="str">
        <f>IF(AN19=1,MAX(AL$2:AL18)+1,"")</f>
        <v/>
      </c>
      <c r="AM19" s="18" t="str">
        <f>工事基本情報!G7</f>
        <v/>
      </c>
      <c r="AN19" s="18" t="str">
        <f>IF(AM19="","",IF(AM19=0,"",IF(COUNTIF(AM$2:AM18,AM19)=0,1,"")))</f>
        <v/>
      </c>
    </row>
    <row r="20" spans="1:40" x14ac:dyDescent="0.55000000000000004">
      <c r="C20" s="18">
        <v>5</v>
      </c>
      <c r="D20" s="18">
        <v>13</v>
      </c>
      <c r="E20" s="35" t="str">
        <f t="shared" si="13"/>
        <v>　</v>
      </c>
      <c r="F20" s="35" t="str">
        <f t="shared" si="16"/>
        <v>　</v>
      </c>
      <c r="G20" s="35" t="str">
        <f t="shared" si="14"/>
        <v>　</v>
      </c>
      <c r="H20" s="35" t="str">
        <f t="shared" si="17"/>
        <v>　</v>
      </c>
      <c r="I20" s="35" t="str">
        <f>G16</f>
        <v>　</v>
      </c>
      <c r="J20" s="18" t="s">
        <v>65</v>
      </c>
      <c r="K20" s="35" t="str">
        <f t="shared" si="11"/>
        <v>　</v>
      </c>
      <c r="L20" s="35" t="str">
        <f t="shared" si="12"/>
        <v>　</v>
      </c>
      <c r="M20" s="35" t="str">
        <f t="shared" si="9"/>
        <v>　</v>
      </c>
      <c r="Z20" s="43" t="str">
        <f>IF(工事基本情報!$J$12="","　",工事基本情報!$J$12)</f>
        <v>　</v>
      </c>
      <c r="AG20" s="29" t="str">
        <f t="shared" ref="AG20:AJ20" si="20">IF(AG$1=$B$16,$AF5,IF(AG$1=$B$21,$AD5,IF(AG$1="中塗り",$AD5,"")))</f>
        <v/>
      </c>
      <c r="AH20" s="28" t="str">
        <f t="shared" si="20"/>
        <v/>
      </c>
      <c r="AI20" s="28" t="str">
        <f t="shared" si="20"/>
        <v/>
      </c>
      <c r="AJ20" s="30" t="str">
        <f t="shared" si="20"/>
        <v/>
      </c>
      <c r="AL20" s="18" t="str">
        <f>IF(AN20=1,MAX(AL$2:AL19)+1,"")</f>
        <v/>
      </c>
      <c r="AM20" s="18" t="str">
        <f>工事基本情報!G8</f>
        <v/>
      </c>
      <c r="AN20" s="18" t="str">
        <f>IF(AM20="","",IF(AM20=0,"",IF(COUNTIF(AM$2:AM19,AM20)=0,1,"")))</f>
        <v/>
      </c>
    </row>
    <row r="21" spans="1:40" x14ac:dyDescent="0.55000000000000004">
      <c r="B21" s="18" t="s">
        <v>13</v>
      </c>
      <c r="C21" s="18">
        <v>6</v>
      </c>
      <c r="D21" s="18">
        <v>14</v>
      </c>
      <c r="E21" s="35" t="str">
        <f t="shared" si="13"/>
        <v>　</v>
      </c>
      <c r="F21" s="35" t="str">
        <f t="shared" si="16"/>
        <v>　</v>
      </c>
      <c r="G21" s="35" t="str">
        <f t="shared" si="14"/>
        <v>　</v>
      </c>
      <c r="H21" s="35" t="str">
        <f t="shared" si="17"/>
        <v>　</v>
      </c>
      <c r="I21" s="35" t="str">
        <f t="shared" ref="I21:I33" si="21">G17</f>
        <v>　</v>
      </c>
      <c r="J21" s="35" t="str">
        <f>G16</f>
        <v>　</v>
      </c>
      <c r="K21" s="35" t="str">
        <f t="shared" si="11"/>
        <v>　</v>
      </c>
      <c r="L21" s="35" t="str">
        <f t="shared" si="12"/>
        <v>　</v>
      </c>
      <c r="M21" s="35" t="str">
        <f t="shared" si="9"/>
        <v>　</v>
      </c>
      <c r="Z21" s="44" t="str">
        <f>IF(工事基本情報!$K$12="","　",工事基本情報!$K$12)</f>
        <v>　</v>
      </c>
      <c r="AG21" s="29" t="str">
        <f t="shared" ref="AG21:AJ21" si="22">IF(AG$1=$B$16,$AF6,IF(AG$1=$B$21,$AD6,IF(AG$1="中塗り",$AD6,"")))</f>
        <v/>
      </c>
      <c r="AH21" s="28" t="str">
        <f t="shared" si="22"/>
        <v/>
      </c>
      <c r="AI21" s="28" t="str">
        <f t="shared" si="22"/>
        <v/>
      </c>
      <c r="AJ21" s="30" t="str">
        <f t="shared" si="22"/>
        <v/>
      </c>
      <c r="AL21" s="18" t="str">
        <f>IF(AN21=1,MAX(AL$2:AL20)+1,"")</f>
        <v/>
      </c>
      <c r="AM21" s="18" t="str">
        <f>工事基本情報!H7</f>
        <v/>
      </c>
      <c r="AN21" s="18" t="str">
        <f>IF(AM21="","",IF(AM21=0,"",IF(COUNTIF(AM$2:AM20,AM21)=0,1,"")))</f>
        <v/>
      </c>
    </row>
    <row r="22" spans="1:40" x14ac:dyDescent="0.55000000000000004">
      <c r="B22" s="18" t="s">
        <v>40</v>
      </c>
      <c r="C22" s="18">
        <v>7</v>
      </c>
      <c r="D22" s="18">
        <v>15</v>
      </c>
      <c r="E22" s="35" t="str">
        <f t="shared" si="13"/>
        <v>　</v>
      </c>
      <c r="F22" s="35" t="str">
        <f t="shared" si="16"/>
        <v>　</v>
      </c>
      <c r="G22" s="35" t="str">
        <f t="shared" si="14"/>
        <v>　</v>
      </c>
      <c r="H22" s="35" t="str">
        <f t="shared" si="17"/>
        <v>　</v>
      </c>
      <c r="I22" s="35" t="str">
        <f t="shared" si="21"/>
        <v>　</v>
      </c>
      <c r="J22" s="35" t="str">
        <f t="shared" ref="J22:J34" si="23">G17</f>
        <v>　</v>
      </c>
      <c r="K22" s="35" t="str">
        <f t="shared" si="11"/>
        <v>　</v>
      </c>
      <c r="L22" s="35" t="str">
        <f t="shared" si="12"/>
        <v>　</v>
      </c>
      <c r="M22" s="45"/>
      <c r="AG22" s="29" t="str">
        <f t="shared" ref="AG22:AJ22" si="24">IF(AG$1=$B$16,$AF7,IF(AG$1=$B$21,$AD7,IF(AG$1="中塗り",$AD7,"")))</f>
        <v/>
      </c>
      <c r="AH22" s="28" t="str">
        <f t="shared" si="24"/>
        <v/>
      </c>
      <c r="AI22" s="28" t="str">
        <f t="shared" si="24"/>
        <v/>
      </c>
      <c r="AJ22" s="30" t="str">
        <f t="shared" si="24"/>
        <v/>
      </c>
      <c r="AL22" s="18" t="str">
        <f>IF(AN22=1,MAX(AL$2:AL21)+1,"")</f>
        <v/>
      </c>
      <c r="AM22" s="18" t="str">
        <f>工事基本情報!H8</f>
        <v/>
      </c>
      <c r="AN22" s="18" t="str">
        <f>IF(AM22="","",IF(AM22=0,"",IF(COUNTIF(AM$2:AM21,AM22)=0,1,"")))</f>
        <v/>
      </c>
    </row>
    <row r="23" spans="1:40" x14ac:dyDescent="0.55000000000000004">
      <c r="B23" s="18" t="s">
        <v>41</v>
      </c>
      <c r="C23" s="18">
        <v>8</v>
      </c>
      <c r="D23" s="18">
        <v>16</v>
      </c>
      <c r="E23" s="35" t="str">
        <f t="shared" si="13"/>
        <v>　</v>
      </c>
      <c r="F23" s="35" t="str">
        <f t="shared" si="16"/>
        <v>　</v>
      </c>
      <c r="G23" s="35" t="str">
        <f t="shared" si="14"/>
        <v>　</v>
      </c>
      <c r="H23" s="35" t="str">
        <f t="shared" si="17"/>
        <v>　</v>
      </c>
      <c r="I23" s="35" t="str">
        <f t="shared" si="21"/>
        <v>　</v>
      </c>
      <c r="J23" s="35" t="str">
        <f t="shared" si="23"/>
        <v>　</v>
      </c>
      <c r="K23" s="35" t="str">
        <f t="shared" si="11"/>
        <v>　</v>
      </c>
      <c r="L23" s="35" t="str">
        <f t="shared" si="12"/>
        <v>　</v>
      </c>
      <c r="M23" s="45"/>
      <c r="AG23" s="29" t="str">
        <f t="shared" ref="AG23:AJ23" si="25">IF(AG$1=$B$16,$AF8,IF(AG$1=$B$21,$AD8,IF(AG$1="中塗り",$AD8,"")))</f>
        <v/>
      </c>
      <c r="AH23" s="28" t="str">
        <f t="shared" si="25"/>
        <v/>
      </c>
      <c r="AI23" s="28" t="str">
        <f t="shared" si="25"/>
        <v/>
      </c>
      <c r="AJ23" s="30" t="str">
        <f t="shared" si="25"/>
        <v/>
      </c>
      <c r="AL23" s="18" t="str">
        <f>IF(AN23=1,MAX(AL$2:AL22)+1,"")</f>
        <v/>
      </c>
      <c r="AM23" s="18" t="str">
        <f>工事基本情報!I7</f>
        <v/>
      </c>
      <c r="AN23" s="18" t="str">
        <f>IF(AM23="","",IF(AM23=0,"",IF(COUNTIF(AM$2:AM22,AM23)=0,1,"")))</f>
        <v/>
      </c>
    </row>
    <row r="24" spans="1:40" x14ac:dyDescent="0.55000000000000004">
      <c r="B24" s="18" t="s">
        <v>42</v>
      </c>
      <c r="C24" s="18">
        <v>9</v>
      </c>
      <c r="D24" s="18">
        <v>17</v>
      </c>
      <c r="E24" s="35" t="str">
        <f t="shared" si="13"/>
        <v>　</v>
      </c>
      <c r="F24" s="35" t="str">
        <f t="shared" si="16"/>
        <v>　</v>
      </c>
      <c r="G24" s="35" t="str">
        <f t="shared" si="14"/>
        <v>　</v>
      </c>
      <c r="H24" s="35" t="str">
        <f t="shared" si="17"/>
        <v>　</v>
      </c>
      <c r="I24" s="35" t="str">
        <f t="shared" si="21"/>
        <v>　</v>
      </c>
      <c r="J24" s="35" t="str">
        <f t="shared" si="23"/>
        <v>　</v>
      </c>
      <c r="K24" s="35" t="str">
        <f t="shared" si="11"/>
        <v>　</v>
      </c>
      <c r="L24" s="35" t="str">
        <f t="shared" si="12"/>
        <v>　</v>
      </c>
      <c r="M24" s="45"/>
      <c r="N24" s="18">
        <f>VLOOKUP(工事基本情報!$C$8,ﾜｰｸｼｰﾄ1!$N$25:$S$31,VLOOKUP(工事基本情報!$C$7,$B$3:$C$7,2,FALSE),FALSE)</f>
        <v>9</v>
      </c>
      <c r="O24" s="18" t="s">
        <v>44</v>
      </c>
      <c r="P24" s="18" t="s">
        <v>66</v>
      </c>
      <c r="Q24" s="18" t="s">
        <v>45</v>
      </c>
      <c r="R24" s="18" t="s">
        <v>46</v>
      </c>
      <c r="S24" s="18" t="s">
        <v>80</v>
      </c>
      <c r="W24" s="20" t="s">
        <v>29</v>
      </c>
      <c r="X24" s="20" t="s">
        <v>75</v>
      </c>
      <c r="Y24" s="20" t="s">
        <v>82</v>
      </c>
      <c r="Z24" s="20" t="str">
        <f>IF($N$1=1,"上塗り１回目(中塗り)","上塗り１回目")</f>
        <v>上塗り１回目</v>
      </c>
      <c r="AA24" s="20" t="str">
        <f>IF($N$1=1,"上塗り２回目(上塗り)","上塗り２回目")</f>
        <v>上塗り２回目</v>
      </c>
      <c r="AC24" s="20" t="s">
        <v>29</v>
      </c>
      <c r="AD24" s="18">
        <v>2</v>
      </c>
      <c r="AG24" s="29" t="str">
        <f t="shared" ref="AG24:AJ24" si="26">IF(AG$1=$B$16,$AF9,IF(AG$1=$B$21,$AD9,IF(AG$1="中塗り",$AD9,"")))</f>
        <v/>
      </c>
      <c r="AH24" s="28" t="str">
        <f t="shared" si="26"/>
        <v/>
      </c>
      <c r="AI24" s="28" t="str">
        <f t="shared" si="26"/>
        <v/>
      </c>
      <c r="AJ24" s="30" t="str">
        <f t="shared" si="26"/>
        <v/>
      </c>
      <c r="AL24" s="18" t="str">
        <f>IF(AN24=1,MAX(AL$2:AL23)+1,"")</f>
        <v/>
      </c>
      <c r="AM24" s="18" t="str">
        <f>工事基本情報!I8</f>
        <v/>
      </c>
      <c r="AN24" s="18" t="str">
        <f>IF(AM24="","",IF(AM24=0,"",IF(COUNTIF(AM$2:AM23,AM24)=0,1,"")))</f>
        <v/>
      </c>
    </row>
    <row r="25" spans="1:40" x14ac:dyDescent="0.55000000000000004">
      <c r="C25" s="18">
        <v>10</v>
      </c>
      <c r="D25" s="18">
        <v>18</v>
      </c>
      <c r="E25" s="35" t="str">
        <f t="shared" si="13"/>
        <v>　</v>
      </c>
      <c r="F25" s="35" t="str">
        <f t="shared" si="16"/>
        <v>　</v>
      </c>
      <c r="G25" s="35" t="str">
        <f t="shared" si="14"/>
        <v>　</v>
      </c>
      <c r="H25" s="35" t="str">
        <f t="shared" si="17"/>
        <v>　</v>
      </c>
      <c r="I25" s="35" t="str">
        <f t="shared" si="21"/>
        <v>　</v>
      </c>
      <c r="J25" s="35" t="str">
        <f t="shared" si="23"/>
        <v>　</v>
      </c>
      <c r="K25" s="45"/>
      <c r="L25" s="35" t="str">
        <f t="shared" si="12"/>
        <v>　</v>
      </c>
      <c r="M25" s="45"/>
      <c r="N25" s="18" t="s">
        <v>47</v>
      </c>
      <c r="O25" s="18">
        <v>3</v>
      </c>
      <c r="P25" s="18">
        <v>3</v>
      </c>
      <c r="Q25" s="18">
        <v>4</v>
      </c>
      <c r="R25" s="18">
        <v>4</v>
      </c>
      <c r="S25" s="18">
        <v>1</v>
      </c>
      <c r="V25" s="18" t="str">
        <f>W44</f>
        <v>下塗り1回上塗り2回</v>
      </c>
      <c r="W25" s="20" t="str">
        <f>$D$2</f>
        <v>□</v>
      </c>
      <c r="X25" s="20" t="str">
        <f>$D$2</f>
        <v>□</v>
      </c>
      <c r="Y25" s="20" t="str">
        <f>$D$1</f>
        <v>ー</v>
      </c>
      <c r="Z25" s="20" t="str">
        <f t="shared" ref="Z25:AA27" si="27">$D$2</f>
        <v>□</v>
      </c>
      <c r="AA25" s="20" t="str">
        <f t="shared" si="27"/>
        <v>□</v>
      </c>
      <c r="AC25" s="20" t="s">
        <v>75</v>
      </c>
      <c r="AD25" s="18">
        <v>3</v>
      </c>
      <c r="AG25" s="29" t="str">
        <f t="shared" ref="AG25:AJ25" si="28">IF(AG$1=$B$16,$AF10,IF(AG$1=$B$21,$AD10,IF(AG$1="中塗り",$AD10,"")))</f>
        <v/>
      </c>
      <c r="AH25" s="28" t="str">
        <f t="shared" si="28"/>
        <v/>
      </c>
      <c r="AI25" s="28" t="str">
        <f t="shared" si="28"/>
        <v/>
      </c>
      <c r="AJ25" s="30" t="str">
        <f t="shared" si="28"/>
        <v/>
      </c>
      <c r="AL25" s="18" t="str">
        <f>IF(AN25=1,MAX(AL$2:AL24)+1,"")</f>
        <v/>
      </c>
      <c r="AM25" s="18" t="str">
        <f>工事基本情報!G13</f>
        <v/>
      </c>
      <c r="AN25" s="18" t="str">
        <f>IF(AM25="","",IF(AM25=0,"",IF(COUNTIF(AM$2:AM24,AM25)=0,1,"")))</f>
        <v/>
      </c>
    </row>
    <row r="26" spans="1:40" x14ac:dyDescent="0.55000000000000004">
      <c r="B26" s="18" t="s">
        <v>68</v>
      </c>
      <c r="C26" s="18">
        <v>11</v>
      </c>
      <c r="D26" s="18">
        <v>19</v>
      </c>
      <c r="E26" s="35" t="str">
        <f t="shared" si="13"/>
        <v>　</v>
      </c>
      <c r="F26" s="35" t="str">
        <f t="shared" si="16"/>
        <v>　</v>
      </c>
      <c r="G26" s="35" t="str">
        <f t="shared" si="14"/>
        <v>　</v>
      </c>
      <c r="H26" s="35" t="str">
        <f t="shared" si="17"/>
        <v>　</v>
      </c>
      <c r="I26" s="35" t="str">
        <f t="shared" si="21"/>
        <v>　</v>
      </c>
      <c r="J26" s="35" t="str">
        <f t="shared" si="23"/>
        <v>　</v>
      </c>
      <c r="K26" s="45"/>
      <c r="L26" s="45"/>
      <c r="M26" s="45"/>
      <c r="N26" s="18" t="s">
        <v>48</v>
      </c>
      <c r="O26" s="18">
        <v>3</v>
      </c>
      <c r="P26" s="18">
        <v>3</v>
      </c>
      <c r="Q26" s="18">
        <v>4</v>
      </c>
      <c r="R26" s="18">
        <v>4</v>
      </c>
      <c r="S26" s="18">
        <v>1</v>
      </c>
      <c r="V26" s="18" t="str">
        <f>W45</f>
        <v>下塗り2回上塗り2回</v>
      </c>
      <c r="W26" s="20" t="str">
        <f>$D$2</f>
        <v>□</v>
      </c>
      <c r="X26" s="20" t="str">
        <f>$D$2</f>
        <v>□</v>
      </c>
      <c r="Y26" s="20" t="str">
        <f>$D$2</f>
        <v>□</v>
      </c>
      <c r="Z26" s="20" t="str">
        <f t="shared" si="27"/>
        <v>□</v>
      </c>
      <c r="AA26" s="20" t="str">
        <f t="shared" si="27"/>
        <v>□</v>
      </c>
      <c r="AC26" s="20" t="s">
        <v>82</v>
      </c>
      <c r="AD26" s="18">
        <v>4</v>
      </c>
      <c r="AG26" s="29" t="str">
        <f t="shared" ref="AG26:AJ26" si="29">IF(AG$1=$B$16,$AF11,IF(AG$1=$B$21,$AD11,IF(AG$1="中塗り",$AD11,"")))</f>
        <v/>
      </c>
      <c r="AH26" s="28" t="str">
        <f t="shared" si="29"/>
        <v/>
      </c>
      <c r="AI26" s="28" t="str">
        <f t="shared" si="29"/>
        <v/>
      </c>
      <c r="AJ26" s="30" t="str">
        <f t="shared" si="29"/>
        <v/>
      </c>
      <c r="AL26" s="18" t="str">
        <f>IF(AN26=1,MAX(AL$2:AL25)+1,"")</f>
        <v/>
      </c>
      <c r="AM26" s="18" t="str">
        <f>工事基本情報!G14</f>
        <v/>
      </c>
      <c r="AN26" s="18" t="str">
        <f>IF(AM26="","",IF(AM26=0,"",IF(COUNTIF(AM$2:AM25,AM26)=0,1,"")))</f>
        <v/>
      </c>
    </row>
    <row r="27" spans="1:40" x14ac:dyDescent="0.55000000000000004">
      <c r="B27" s="18" t="s">
        <v>69</v>
      </c>
      <c r="C27" s="18">
        <v>12</v>
      </c>
      <c r="D27" s="18">
        <v>20</v>
      </c>
      <c r="E27" s="45"/>
      <c r="F27" s="35" t="str">
        <f t="shared" si="16"/>
        <v>　</v>
      </c>
      <c r="G27" s="35" t="str">
        <f t="shared" si="14"/>
        <v>　</v>
      </c>
      <c r="H27" s="35" t="str">
        <f t="shared" si="17"/>
        <v>　</v>
      </c>
      <c r="I27" s="35" t="str">
        <f t="shared" si="21"/>
        <v>　</v>
      </c>
      <c r="J27" s="35" t="str">
        <f t="shared" si="23"/>
        <v>　</v>
      </c>
      <c r="K27" s="45"/>
      <c r="L27" s="45"/>
      <c r="M27" s="45"/>
      <c r="N27" s="18" t="s">
        <v>49</v>
      </c>
      <c r="O27" s="18">
        <v>5</v>
      </c>
      <c r="P27" s="18">
        <v>5</v>
      </c>
      <c r="Q27" s="18">
        <v>6</v>
      </c>
      <c r="R27" s="18">
        <v>6</v>
      </c>
      <c r="S27" s="18">
        <v>2</v>
      </c>
      <c r="V27" s="18" t="str">
        <f>W46</f>
        <v>下塗り不要上塗り2回</v>
      </c>
      <c r="W27" s="20" t="str">
        <f>$D$1</f>
        <v>ー</v>
      </c>
      <c r="X27" s="20" t="str">
        <f>$D$1</f>
        <v>ー</v>
      </c>
      <c r="Y27" s="20" t="str">
        <f>$D$1</f>
        <v>ー</v>
      </c>
      <c r="Z27" s="20" t="str">
        <f t="shared" si="27"/>
        <v>□</v>
      </c>
      <c r="AA27" s="20" t="str">
        <f t="shared" si="27"/>
        <v>□</v>
      </c>
      <c r="AC27" s="20" t="str">
        <f>IF($N$1=1,"上塗り１回目(中塗り)","上塗り１回目")</f>
        <v>上塗り１回目</v>
      </c>
      <c r="AD27" s="18">
        <v>5</v>
      </c>
      <c r="AG27" s="29" t="str">
        <f t="shared" ref="AG27:AJ27" si="30">IF(AG$1=$B$16,$AF12,IF(AG$1=$B$21,$AD12,IF(AG$1="中塗り",$AD12,"")))</f>
        <v/>
      </c>
      <c r="AH27" s="28" t="str">
        <f t="shared" si="30"/>
        <v/>
      </c>
      <c r="AI27" s="28" t="str">
        <f t="shared" si="30"/>
        <v/>
      </c>
      <c r="AJ27" s="30" t="str">
        <f t="shared" si="30"/>
        <v/>
      </c>
      <c r="AL27" s="18" t="str">
        <f>IF(AN27=1,MAX(AL$2:AL26)+1,"")</f>
        <v/>
      </c>
      <c r="AM27" s="18" t="str">
        <f>工事基本情報!G15</f>
        <v/>
      </c>
      <c r="AN27" s="18" t="str">
        <f>IF(AM27="","",IF(AM27=0,"",IF(COUNTIF(AM$2:AM26,AM27)=0,1,"")))</f>
        <v/>
      </c>
    </row>
    <row r="28" spans="1:40" x14ac:dyDescent="0.55000000000000004">
      <c r="C28" s="18">
        <v>13</v>
      </c>
      <c r="D28" s="18">
        <v>21</v>
      </c>
      <c r="E28" s="45"/>
      <c r="F28" s="35" t="str">
        <f t="shared" si="16"/>
        <v>　</v>
      </c>
      <c r="G28" s="35" t="str">
        <f t="shared" si="14"/>
        <v>　</v>
      </c>
      <c r="H28" s="35" t="str">
        <f t="shared" si="17"/>
        <v>　</v>
      </c>
      <c r="I28" s="35" t="str">
        <f t="shared" si="21"/>
        <v>　</v>
      </c>
      <c r="J28" s="35" t="str">
        <f t="shared" si="23"/>
        <v>　</v>
      </c>
      <c r="K28" s="45"/>
      <c r="L28" s="45"/>
      <c r="M28" s="45"/>
      <c r="N28" s="18" t="s">
        <v>50</v>
      </c>
      <c r="O28" s="18">
        <v>5</v>
      </c>
      <c r="P28" s="18">
        <v>5</v>
      </c>
      <c r="Q28" s="18">
        <v>6</v>
      </c>
      <c r="R28" s="18">
        <v>6</v>
      </c>
      <c r="S28" s="18">
        <v>2</v>
      </c>
      <c r="V28" s="18" t="str">
        <f>X44</f>
        <v>下塗り1回上塗り1回</v>
      </c>
      <c r="W28" s="20" t="str">
        <f>$D$2</f>
        <v>□</v>
      </c>
      <c r="X28" s="20" t="str">
        <f>$D$2</f>
        <v>□</v>
      </c>
      <c r="Y28" s="20" t="str">
        <f>$D$1</f>
        <v>ー</v>
      </c>
      <c r="Z28" s="20" t="str">
        <f t="shared" ref="Z28:AA34" si="31">$D$2</f>
        <v>□</v>
      </c>
      <c r="AA28" s="20" t="str">
        <f>$D$1</f>
        <v>ー</v>
      </c>
      <c r="AC28" s="20" t="str">
        <f>IF($N$1=1,"上塗り２回目(上塗り)","上塗り２回目")</f>
        <v>上塗り２回目</v>
      </c>
      <c r="AD28" s="18">
        <v>6</v>
      </c>
      <c r="AG28" s="29" t="str">
        <f t="shared" ref="AG28:AJ28" si="32">IF(AG$1=$B$16,$AF13,IF(AG$1=$B$21,$AD13,IF(AG$1="中塗り",$AD13,"")))</f>
        <v/>
      </c>
      <c r="AH28" s="28" t="str">
        <f t="shared" si="32"/>
        <v/>
      </c>
      <c r="AI28" s="28" t="str">
        <f t="shared" si="32"/>
        <v/>
      </c>
      <c r="AJ28" s="30" t="str">
        <f t="shared" si="32"/>
        <v/>
      </c>
      <c r="AL28" s="18" t="str">
        <f>IF(AN28=1,MAX(AL$2:AL27)+1,"")</f>
        <v/>
      </c>
      <c r="AM28" s="18" t="str">
        <f>工事基本情報!G16</f>
        <v/>
      </c>
      <c r="AN28" s="18" t="str">
        <f>IF(AM28="","",IF(AM28=0,"",IF(COUNTIF(AM$2:AM27,AM28)=0,1,"")))</f>
        <v/>
      </c>
    </row>
    <row r="29" spans="1:40" x14ac:dyDescent="0.55000000000000004">
      <c r="A29" s="18">
        <f>MAX(A31:A44)</f>
        <v>1</v>
      </c>
      <c r="C29" s="18">
        <v>14</v>
      </c>
      <c r="D29" s="18">
        <v>22</v>
      </c>
      <c r="E29" s="45"/>
      <c r="F29" s="35" t="str">
        <f t="shared" si="16"/>
        <v>　</v>
      </c>
      <c r="G29" s="35" t="str">
        <f t="shared" si="14"/>
        <v>　</v>
      </c>
      <c r="H29" s="35" t="str">
        <f t="shared" si="17"/>
        <v>　</v>
      </c>
      <c r="I29" s="35" t="str">
        <f t="shared" si="21"/>
        <v>　</v>
      </c>
      <c r="J29" s="35" t="str">
        <f t="shared" si="23"/>
        <v>　</v>
      </c>
      <c r="K29" s="45"/>
      <c r="L29" s="45"/>
      <c r="M29" s="45"/>
      <c r="N29" s="18" t="s">
        <v>51</v>
      </c>
      <c r="O29" s="18">
        <v>3</v>
      </c>
      <c r="P29" s="18">
        <v>3</v>
      </c>
      <c r="Q29" s="18">
        <v>4</v>
      </c>
      <c r="R29" s="18">
        <v>4</v>
      </c>
      <c r="S29" s="18">
        <v>1</v>
      </c>
      <c r="V29" s="18" t="str">
        <f>X45</f>
        <v>下塗り2回上塗り1回</v>
      </c>
      <c r="W29" s="20" t="str">
        <f>$D$2</f>
        <v>□</v>
      </c>
      <c r="X29" s="20" t="str">
        <f>$D$2</f>
        <v>□</v>
      </c>
      <c r="Y29" s="20" t="str">
        <f>$D$2</f>
        <v>□</v>
      </c>
      <c r="Z29" s="20" t="str">
        <f t="shared" si="31"/>
        <v>□</v>
      </c>
      <c r="AA29" s="20" t="str">
        <f>$D$1</f>
        <v>ー</v>
      </c>
      <c r="AG29" s="29" t="str">
        <f t="shared" ref="AG29:AJ29" si="33">IF(AG$1=$B$16,$AF14,IF(AG$1=$B$21,$AD14,IF(AG$1="中塗り",$AD14,"")))</f>
        <v/>
      </c>
      <c r="AH29" s="28" t="str">
        <f t="shared" si="33"/>
        <v/>
      </c>
      <c r="AI29" s="28" t="str">
        <f t="shared" si="33"/>
        <v/>
      </c>
      <c r="AJ29" s="30" t="str">
        <f t="shared" si="33"/>
        <v/>
      </c>
      <c r="AL29" s="18" t="str">
        <f>IF(AN29=1,MAX(AL$2:AL28)+1,"")</f>
        <v/>
      </c>
      <c r="AM29" s="18" t="str">
        <f>工事基本情報!G17</f>
        <v/>
      </c>
      <c r="AN29" s="18" t="str">
        <f>IF(AM29="","",IF(AM29=0,"",IF(COUNTIF(AM$2:AM28,AM29)=0,1,"")))</f>
        <v/>
      </c>
    </row>
    <row r="30" spans="1:40" x14ac:dyDescent="0.55000000000000004">
      <c r="C30" s="18">
        <v>15</v>
      </c>
      <c r="D30" s="18">
        <v>23</v>
      </c>
      <c r="E30" s="45"/>
      <c r="F30" s="35" t="str">
        <f t="shared" si="16"/>
        <v>　</v>
      </c>
      <c r="G30" s="45"/>
      <c r="H30" s="35" t="str">
        <f t="shared" si="17"/>
        <v>　</v>
      </c>
      <c r="I30" s="35" t="str">
        <f t="shared" si="21"/>
        <v>　</v>
      </c>
      <c r="J30" s="35" t="str">
        <f t="shared" si="23"/>
        <v>　</v>
      </c>
      <c r="K30" s="45"/>
      <c r="L30" s="45"/>
      <c r="M30" s="45"/>
      <c r="N30" s="18" t="s">
        <v>52</v>
      </c>
      <c r="O30" s="18">
        <v>3</v>
      </c>
      <c r="P30" s="18">
        <v>3</v>
      </c>
      <c r="Q30" s="18">
        <v>4</v>
      </c>
      <c r="R30" s="18">
        <v>4</v>
      </c>
      <c r="S30" s="18">
        <v>1</v>
      </c>
      <c r="V30" s="18" t="str">
        <f>X46</f>
        <v>下塗り不要上塗り1回</v>
      </c>
      <c r="W30" s="20" t="str">
        <f>$D$1</f>
        <v>ー</v>
      </c>
      <c r="X30" s="20" t="str">
        <f>$D$1</f>
        <v>ー</v>
      </c>
      <c r="Y30" s="20" t="str">
        <f>$D$1</f>
        <v>ー</v>
      </c>
      <c r="Z30" s="20" t="str">
        <f t="shared" si="31"/>
        <v>□</v>
      </c>
      <c r="AA30" s="20" t="str">
        <f>$D$1</f>
        <v>ー</v>
      </c>
      <c r="AG30" s="29" t="str">
        <f t="shared" ref="AG30:AJ30" si="34">IF(AG$1=$B$16,$AF15,IF(AG$1=$B$21,$AD15,IF(AG$1="中塗り",$AD15,"")))</f>
        <v/>
      </c>
      <c r="AH30" s="28" t="str">
        <f t="shared" si="34"/>
        <v/>
      </c>
      <c r="AI30" s="28" t="str">
        <f t="shared" si="34"/>
        <v/>
      </c>
      <c r="AJ30" s="30" t="str">
        <f t="shared" si="34"/>
        <v/>
      </c>
      <c r="AL30" s="18" t="str">
        <f>IF(AN30=1,MAX(AL$2:AL29)+1,"")</f>
        <v/>
      </c>
      <c r="AM30" s="18" t="str">
        <f>工事基本情報!G18</f>
        <v/>
      </c>
      <c r="AN30" s="18" t="str">
        <f>IF(AM30="","",IF(AM30=0,"",IF(COUNTIF(AM$2:AM29,AM30)=0,1,"")))</f>
        <v/>
      </c>
    </row>
    <row r="31" spans="1:40" x14ac:dyDescent="0.55000000000000004">
      <c r="A31" s="18">
        <f>IF(B31="","",1)</f>
        <v>1</v>
      </c>
      <c r="B31" s="46" t="str">
        <f>IF(工事基本情報!B14=ﾜｰｸｼｰﾄ1!$B$26,工事基本情報!C14,"　")</f>
        <v>　</v>
      </c>
      <c r="C31" s="18">
        <v>16</v>
      </c>
      <c r="D31" s="18">
        <v>24</v>
      </c>
      <c r="E31" s="45"/>
      <c r="F31" s="45"/>
      <c r="G31" s="45"/>
      <c r="H31" s="45"/>
      <c r="I31" s="35" t="str">
        <f t="shared" si="21"/>
        <v>　</v>
      </c>
      <c r="J31" s="35" t="str">
        <f t="shared" si="23"/>
        <v>　</v>
      </c>
      <c r="K31" s="45"/>
      <c r="L31" s="45"/>
      <c r="M31" s="45"/>
      <c r="N31" s="18" t="s">
        <v>81</v>
      </c>
      <c r="O31" s="18">
        <v>7</v>
      </c>
      <c r="P31" s="18">
        <v>7</v>
      </c>
      <c r="Q31" s="18">
        <v>8</v>
      </c>
      <c r="R31" s="18">
        <v>8</v>
      </c>
      <c r="S31" s="18">
        <v>9</v>
      </c>
      <c r="V31" s="18" t="str">
        <f>Y44</f>
        <v>下塗り1回中塗り・上塗り</v>
      </c>
      <c r="W31" s="20" t="str">
        <f>$D$2</f>
        <v>□</v>
      </c>
      <c r="X31" s="20" t="str">
        <f>$D$2</f>
        <v>□</v>
      </c>
      <c r="Y31" s="20" t="str">
        <f>$D$1</f>
        <v>ー</v>
      </c>
      <c r="Z31" s="20" t="str">
        <f t="shared" si="31"/>
        <v>□</v>
      </c>
      <c r="AA31" s="20" t="str">
        <f>$D$2</f>
        <v>□</v>
      </c>
      <c r="AG31" s="36" t="str">
        <f t="shared" ref="AG31:AJ31" si="35">IF(AG$1=$B$16,$AF16,IF(AG$1=$B$21,$AD16,IF(AG$1="中塗り",$AD16,"")))</f>
        <v/>
      </c>
      <c r="AH31" s="37" t="str">
        <f t="shared" si="35"/>
        <v/>
      </c>
      <c r="AI31" s="37" t="str">
        <f t="shared" si="35"/>
        <v/>
      </c>
      <c r="AJ31" s="38" t="str">
        <f t="shared" si="35"/>
        <v/>
      </c>
      <c r="AL31" s="18" t="str">
        <f>IF(AN31=1,MAX(AL$2:AL30)+1,"")</f>
        <v/>
      </c>
      <c r="AM31" s="18" t="str">
        <f>工事基本情報!G19</f>
        <v/>
      </c>
      <c r="AN31" s="18" t="str">
        <f>IF(AM31="","",IF(AM31=0,"",IF(COUNTIF(AM$2:AM30,AM31)=0,1,"")))</f>
        <v/>
      </c>
    </row>
    <row r="32" spans="1:40" x14ac:dyDescent="0.55000000000000004">
      <c r="A32" s="18" t="str">
        <f>IF(B32="　","",MAX(A$31:A31)+1)</f>
        <v/>
      </c>
      <c r="B32" s="47" t="str">
        <f>IF(工事基本情報!B15=ﾜｰｸｼｰﾄ1!$B$26,工事基本情報!C15,"　")</f>
        <v>　</v>
      </c>
      <c r="C32" s="18">
        <v>17</v>
      </c>
      <c r="D32" s="18">
        <v>25</v>
      </c>
      <c r="E32" s="45"/>
      <c r="F32" s="45"/>
      <c r="G32" s="45"/>
      <c r="H32" s="45"/>
      <c r="I32" s="35" t="str">
        <f t="shared" si="21"/>
        <v>　</v>
      </c>
      <c r="J32" s="35" t="str">
        <f t="shared" si="23"/>
        <v>　</v>
      </c>
      <c r="K32" s="45"/>
      <c r="L32" s="45"/>
      <c r="M32" s="45"/>
      <c r="V32" s="18" t="str">
        <f>Y45</f>
        <v>下塗り2回中塗り・上塗り</v>
      </c>
      <c r="W32" s="20" t="str">
        <f>$D$2</f>
        <v>□</v>
      </c>
      <c r="X32" s="20" t="str">
        <f>$D$2</f>
        <v>□</v>
      </c>
      <c r="Y32" s="20" t="str">
        <f>$D$2</f>
        <v>□</v>
      </c>
      <c r="Z32" s="20" t="str">
        <f t="shared" si="31"/>
        <v>□</v>
      </c>
      <c r="AA32" s="20" t="str">
        <f>$D$2</f>
        <v>□</v>
      </c>
      <c r="AL32" s="18" t="str">
        <f>IF(AN32=1,MAX(AL$2:AL31)+1,"")</f>
        <v/>
      </c>
      <c r="AM32" s="18" t="str">
        <f>工事基本情報!G20</f>
        <v/>
      </c>
      <c r="AN32" s="18" t="str">
        <f>IF(AM32="","",IF(AM32=0,"",IF(COUNTIF(AM$2:AM31,AM32)=0,1,"")))</f>
        <v/>
      </c>
    </row>
    <row r="33" spans="1:40" x14ac:dyDescent="0.55000000000000004">
      <c r="A33" s="18" t="str">
        <f>IF(B33="　","",MAX(A$31:A32)+1)</f>
        <v/>
      </c>
      <c r="B33" s="47" t="str">
        <f>IF(工事基本情報!B16=ﾜｰｸｼｰﾄ1!$B$26,工事基本情報!C16,"　")</f>
        <v>　</v>
      </c>
      <c r="C33" s="18">
        <v>18</v>
      </c>
      <c r="D33" s="18">
        <v>26</v>
      </c>
      <c r="E33" s="45"/>
      <c r="F33" s="45"/>
      <c r="G33" s="45"/>
      <c r="H33" s="45"/>
      <c r="I33" s="35" t="str">
        <f t="shared" si="21"/>
        <v>　</v>
      </c>
      <c r="J33" s="35" t="str">
        <f t="shared" si="23"/>
        <v>　</v>
      </c>
      <c r="K33" s="45"/>
      <c r="L33" s="45"/>
      <c r="M33" s="45"/>
      <c r="N33" s="18">
        <f>COUNTIF($F$72:$F$88,$B$18)</f>
        <v>0</v>
      </c>
      <c r="V33" s="18" t="str">
        <f>Y46</f>
        <v>下塗り不要中塗り・上塗り</v>
      </c>
      <c r="W33" s="20" t="str">
        <f t="shared" ref="W33:AA40" si="36">$D$1</f>
        <v>ー</v>
      </c>
      <c r="X33" s="20" t="str">
        <f t="shared" si="36"/>
        <v>ー</v>
      </c>
      <c r="Y33" s="20" t="str">
        <f t="shared" si="36"/>
        <v>ー</v>
      </c>
      <c r="Z33" s="20" t="str">
        <f t="shared" si="31"/>
        <v>□</v>
      </c>
      <c r="AA33" s="20" t="str">
        <f>$D$2</f>
        <v>□</v>
      </c>
      <c r="AL33" s="18" t="str">
        <f>IF(AN33=1,MAX(AL$2:AL32)+1,"")</f>
        <v/>
      </c>
      <c r="AM33" s="18" t="str">
        <f>工事基本情報!G21</f>
        <v/>
      </c>
      <c r="AN33" s="18" t="str">
        <f>IF(AM33="","",IF(AM33=0,"",IF(COUNTIF(AM$2:AM32,AM33)=0,1,"")))</f>
        <v/>
      </c>
    </row>
    <row r="34" spans="1:40" x14ac:dyDescent="0.55000000000000004">
      <c r="A34" s="18" t="str">
        <f>IF(B34="　","",MAX(A$31:A33)+1)</f>
        <v/>
      </c>
      <c r="B34" s="47" t="str">
        <f>IF(工事基本情報!B17=ﾜｰｸｼｰﾄ1!$B$26,工事基本情報!C17,"　")</f>
        <v>　</v>
      </c>
      <c r="C34" s="18">
        <v>19</v>
      </c>
      <c r="D34" s="18">
        <v>27</v>
      </c>
      <c r="E34" s="45"/>
      <c r="F34" s="45"/>
      <c r="G34" s="45"/>
      <c r="H34" s="45"/>
      <c r="I34" s="45"/>
      <c r="J34" s="35" t="str">
        <f t="shared" si="23"/>
        <v>　</v>
      </c>
      <c r="K34" s="45"/>
      <c r="L34" s="45"/>
      <c r="M34" s="45"/>
      <c r="N34" s="18">
        <f>VLOOKUP(工事基本情報!$C$8,$N$35:$S$41,VLOOKUP(工事基本情報!$C$7,$B$3:$C$7,2,FALSE),FALSE)+IF(N33&gt;0,5,0)</f>
        <v>5</v>
      </c>
      <c r="O34" s="18" t="s">
        <v>44</v>
      </c>
      <c r="P34" s="18" t="s">
        <v>66</v>
      </c>
      <c r="Q34" s="18" t="s">
        <v>45</v>
      </c>
      <c r="R34" s="18" t="s">
        <v>46</v>
      </c>
      <c r="S34" s="18" t="s">
        <v>80</v>
      </c>
      <c r="V34" s="18" t="str">
        <f>W47</f>
        <v>0上塗り2回</v>
      </c>
      <c r="W34" s="20" t="str">
        <f t="shared" si="36"/>
        <v>ー</v>
      </c>
      <c r="X34" s="20" t="str">
        <f t="shared" si="36"/>
        <v>ー</v>
      </c>
      <c r="Y34" s="20" t="str">
        <f t="shared" si="36"/>
        <v>ー</v>
      </c>
      <c r="Z34" s="20" t="str">
        <f t="shared" si="31"/>
        <v>□</v>
      </c>
      <c r="AA34" s="20" t="str">
        <f t="shared" si="31"/>
        <v>□</v>
      </c>
      <c r="AL34" s="18" t="str">
        <f>IF(AN34=1,MAX(AL$2:AL33)+1,"")</f>
        <v/>
      </c>
      <c r="AM34" s="18" t="str">
        <f>工事基本情報!G22</f>
        <v/>
      </c>
      <c r="AN34" s="18" t="str">
        <f>IF(AM34="","",IF(AM34=0,"",IF(COUNTIF(AM$2:AM33,AM34)=0,1,"")))</f>
        <v/>
      </c>
    </row>
    <row r="35" spans="1:40" x14ac:dyDescent="0.55000000000000004">
      <c r="A35" s="18" t="str">
        <f>IF(B35="　","",MAX(A$31:A34)+1)</f>
        <v/>
      </c>
      <c r="B35" s="47" t="str">
        <f>IF(工事基本情報!B18=ﾜｰｸｼｰﾄ1!$B$26,工事基本情報!C18,"　")</f>
        <v>　</v>
      </c>
      <c r="N35" s="18" t="s">
        <v>47</v>
      </c>
      <c r="O35" s="18">
        <v>1</v>
      </c>
      <c r="P35" s="18">
        <v>2</v>
      </c>
      <c r="Q35" s="18">
        <v>1</v>
      </c>
      <c r="R35" s="18">
        <v>2</v>
      </c>
      <c r="S35" s="18">
        <v>1</v>
      </c>
      <c r="V35" s="18" t="str">
        <f>X47</f>
        <v>0上塗り1回</v>
      </c>
      <c r="W35" s="20" t="str">
        <f t="shared" si="36"/>
        <v>ー</v>
      </c>
      <c r="X35" s="20" t="str">
        <f t="shared" si="36"/>
        <v>ー</v>
      </c>
      <c r="Y35" s="20" t="str">
        <f t="shared" si="36"/>
        <v>ー</v>
      </c>
      <c r="Z35" s="20" t="str">
        <f>$D$2</f>
        <v>□</v>
      </c>
      <c r="AA35" s="20" t="str">
        <f t="shared" si="36"/>
        <v>ー</v>
      </c>
      <c r="AL35" s="18" t="str">
        <f>IF(AN35=1,MAX(AL$2:AL34)+1,"")</f>
        <v/>
      </c>
      <c r="AM35" s="18" t="str">
        <f>工事基本情報!G23</f>
        <v/>
      </c>
      <c r="AN35" s="18" t="str">
        <f>IF(AM35="","",IF(AM35=0,"",IF(COUNTIF(AM$2:AM34,AM35)=0,1,"")))</f>
        <v/>
      </c>
    </row>
    <row r="36" spans="1:40" x14ac:dyDescent="0.55000000000000004">
      <c r="A36" s="18" t="str">
        <f>IF(B36="　","",MAX(A$31:A35)+1)</f>
        <v/>
      </c>
      <c r="B36" s="47" t="str">
        <f>IF(工事基本情報!B19=ﾜｰｸｼｰﾄ1!$B$26,工事基本情報!C19,"　")</f>
        <v>　</v>
      </c>
      <c r="N36" s="18" t="s">
        <v>48</v>
      </c>
      <c r="O36" s="18">
        <v>3</v>
      </c>
      <c r="P36" s="18">
        <v>4</v>
      </c>
      <c r="Q36" s="18">
        <v>3</v>
      </c>
      <c r="R36" s="18">
        <v>4</v>
      </c>
      <c r="S36" s="18">
        <v>3</v>
      </c>
      <c r="V36" s="18" t="str">
        <f>Y47</f>
        <v>0中塗り・上塗り</v>
      </c>
      <c r="W36" s="20" t="str">
        <f t="shared" si="36"/>
        <v>ー</v>
      </c>
      <c r="X36" s="20" t="str">
        <f t="shared" si="36"/>
        <v>ー</v>
      </c>
      <c r="Y36" s="20" t="str">
        <f t="shared" si="36"/>
        <v>ー</v>
      </c>
      <c r="Z36" s="20" t="str">
        <f t="shared" ref="Z36:AA36" si="37">$D$2</f>
        <v>□</v>
      </c>
      <c r="AA36" s="20" t="str">
        <f t="shared" si="37"/>
        <v>□</v>
      </c>
      <c r="AL36" s="18" t="str">
        <f>IF(AN36=1,MAX(AL$2:AL35)+1,"")</f>
        <v/>
      </c>
      <c r="AM36" s="18" t="str">
        <f>工事基本情報!G24</f>
        <v/>
      </c>
      <c r="AN36" s="18" t="str">
        <f>IF(AM36="","",IF(AM36=0,"",IF(COUNTIF(AM$2:AM35,AM36)=0,1,"")))</f>
        <v/>
      </c>
    </row>
    <row r="37" spans="1:40" x14ac:dyDescent="0.55000000000000004">
      <c r="A37" s="18" t="str">
        <f>IF(B37="　","",MAX(A$31:A36)+1)</f>
        <v/>
      </c>
      <c r="B37" s="47" t="str">
        <f>IF(工事基本情報!B20=ﾜｰｸｼｰﾄ1!$B$26,工事基本情報!C20,"　")</f>
        <v>　</v>
      </c>
      <c r="N37" s="18" t="s">
        <v>49</v>
      </c>
      <c r="O37" s="18">
        <v>1</v>
      </c>
      <c r="P37" s="18">
        <v>2</v>
      </c>
      <c r="Q37" s="18">
        <v>1</v>
      </c>
      <c r="R37" s="18">
        <v>2</v>
      </c>
      <c r="S37" s="18">
        <v>1</v>
      </c>
      <c r="V37" s="18" t="str">
        <f>Z44</f>
        <v>下塗り1回0</v>
      </c>
      <c r="W37" s="20" t="str">
        <f t="shared" ref="W37:Y38" si="38">$D$2</f>
        <v>□</v>
      </c>
      <c r="X37" s="20" t="str">
        <f t="shared" si="38"/>
        <v>□</v>
      </c>
      <c r="Y37" s="20" t="str">
        <f t="shared" si="36"/>
        <v>ー</v>
      </c>
      <c r="Z37" s="20" t="str">
        <f t="shared" si="36"/>
        <v>ー</v>
      </c>
      <c r="AA37" s="20" t="str">
        <f t="shared" si="36"/>
        <v>ー</v>
      </c>
      <c r="AL37" s="18" t="str">
        <f>IF(AN37=1,MAX(AL$2:AL36)+1,"")</f>
        <v/>
      </c>
      <c r="AM37" s="18" t="str">
        <f>工事基本情報!G25</f>
        <v/>
      </c>
      <c r="AN37" s="18" t="str">
        <f>IF(AM37="","",IF(AM37=0,"",IF(COUNTIF(AM$2:AM36,AM37)=0,1,"")))</f>
        <v/>
      </c>
    </row>
    <row r="38" spans="1:40" x14ac:dyDescent="0.55000000000000004">
      <c r="A38" s="18" t="str">
        <f>IF(B38="　","",MAX(A$31:A37)+1)</f>
        <v/>
      </c>
      <c r="B38" s="47" t="str">
        <f>IF(工事基本情報!B21=ﾜｰｸｼｰﾄ1!$B$26,工事基本情報!C21,"　")</f>
        <v>　</v>
      </c>
      <c r="N38" s="18" t="s">
        <v>50</v>
      </c>
      <c r="O38" s="18">
        <v>3</v>
      </c>
      <c r="P38" s="18">
        <v>4</v>
      </c>
      <c r="Q38" s="18">
        <v>3</v>
      </c>
      <c r="R38" s="18">
        <v>4</v>
      </c>
      <c r="S38" s="18">
        <v>3</v>
      </c>
      <c r="V38" s="18" t="str">
        <f t="shared" ref="V38:V40" si="39">Z45</f>
        <v>下塗り2回0</v>
      </c>
      <c r="W38" s="20" t="str">
        <f t="shared" si="38"/>
        <v>□</v>
      </c>
      <c r="X38" s="20" t="str">
        <f t="shared" si="38"/>
        <v>□</v>
      </c>
      <c r="Y38" s="20" t="str">
        <f t="shared" si="38"/>
        <v>□</v>
      </c>
      <c r="Z38" s="20" t="str">
        <f t="shared" si="36"/>
        <v>ー</v>
      </c>
      <c r="AA38" s="20" t="str">
        <f t="shared" si="36"/>
        <v>ー</v>
      </c>
      <c r="AL38" s="18" t="str">
        <f>IF(AN38=1,MAX(AL$2:AL37)+1,"")</f>
        <v/>
      </c>
      <c r="AM38" s="18" t="str">
        <f>工事基本情報!G26</f>
        <v/>
      </c>
      <c r="AN38" s="18" t="str">
        <f>IF(AM38="","",IF(AM38=0,"",IF(COUNTIF(AM$2:AM37,AM38)=0,1,"")))</f>
        <v/>
      </c>
    </row>
    <row r="39" spans="1:40" x14ac:dyDescent="0.55000000000000004">
      <c r="A39" s="18" t="str">
        <f>IF(B39="　","",MAX(A$31:A38)+1)</f>
        <v/>
      </c>
      <c r="B39" s="47" t="str">
        <f>IF(工事基本情報!B22=ﾜｰｸｼｰﾄ1!$B$26,工事基本情報!C22,"　")</f>
        <v>　</v>
      </c>
      <c r="N39" s="18" t="s">
        <v>51</v>
      </c>
      <c r="O39" s="18">
        <v>1</v>
      </c>
      <c r="P39" s="18">
        <v>2</v>
      </c>
      <c r="Q39" s="18">
        <v>1</v>
      </c>
      <c r="R39" s="18">
        <v>2</v>
      </c>
      <c r="S39" s="18">
        <v>1</v>
      </c>
      <c r="V39" s="18" t="str">
        <f t="shared" si="39"/>
        <v>下塗り不要0</v>
      </c>
      <c r="W39" s="20" t="str">
        <f t="shared" si="36"/>
        <v>ー</v>
      </c>
      <c r="X39" s="20" t="str">
        <f t="shared" si="36"/>
        <v>ー</v>
      </c>
      <c r="Y39" s="20" t="str">
        <f t="shared" si="36"/>
        <v>ー</v>
      </c>
      <c r="Z39" s="20" t="str">
        <f t="shared" si="36"/>
        <v>ー</v>
      </c>
      <c r="AA39" s="20" t="str">
        <f t="shared" si="36"/>
        <v>ー</v>
      </c>
      <c r="AL39" s="18" t="str">
        <f>IF(AN39=1,MAX(AL$2:AL38)+1,"")</f>
        <v/>
      </c>
      <c r="AM39" s="18" t="str">
        <f>工事基本情報!G27</f>
        <v/>
      </c>
      <c r="AN39" s="18" t="str">
        <f>IF(AM39="","",IF(AM39=0,"",IF(COUNTIF(AM$2:AM38,AM39)=0,1,"")))</f>
        <v/>
      </c>
    </row>
    <row r="40" spans="1:40" x14ac:dyDescent="0.55000000000000004">
      <c r="A40" s="18" t="str">
        <f>IF(B40="　","",MAX(A$31:A39)+1)</f>
        <v/>
      </c>
      <c r="B40" s="47" t="str">
        <f>IF(工事基本情報!B23=ﾜｰｸｼｰﾄ1!$B$26,工事基本情報!C23,"　")</f>
        <v>　</v>
      </c>
      <c r="N40" s="18" t="s">
        <v>52</v>
      </c>
      <c r="O40" s="18">
        <v>3</v>
      </c>
      <c r="P40" s="18">
        <v>2</v>
      </c>
      <c r="Q40" s="18">
        <v>3</v>
      </c>
      <c r="R40" s="18">
        <v>4</v>
      </c>
      <c r="S40" s="18">
        <v>1</v>
      </c>
      <c r="V40" s="18" t="str">
        <f t="shared" si="39"/>
        <v>00</v>
      </c>
      <c r="W40" s="20" t="str">
        <f t="shared" si="36"/>
        <v>ー</v>
      </c>
      <c r="X40" s="20" t="str">
        <f t="shared" si="36"/>
        <v>ー</v>
      </c>
      <c r="Y40" s="20" t="str">
        <f t="shared" si="36"/>
        <v>ー</v>
      </c>
      <c r="Z40" s="20" t="str">
        <f t="shared" si="36"/>
        <v>ー</v>
      </c>
      <c r="AA40" s="20" t="str">
        <f t="shared" si="36"/>
        <v>ー</v>
      </c>
    </row>
    <row r="41" spans="1:40" x14ac:dyDescent="0.55000000000000004">
      <c r="A41" s="18" t="str">
        <f>IF(B41="　","",MAX(A$31:A40)+1)</f>
        <v/>
      </c>
      <c r="B41" s="47" t="str">
        <f>IF(工事基本情報!B24=ﾜｰｸｼｰﾄ1!$B$26,工事基本情報!C24,"　")</f>
        <v>　</v>
      </c>
      <c r="N41" s="18" t="s">
        <v>81</v>
      </c>
      <c r="O41" s="18">
        <v>1</v>
      </c>
      <c r="P41" s="18">
        <v>2</v>
      </c>
      <c r="Q41" s="18">
        <v>1</v>
      </c>
      <c r="R41" s="18">
        <v>2</v>
      </c>
      <c r="S41" s="18">
        <v>5</v>
      </c>
    </row>
    <row r="42" spans="1:40" x14ac:dyDescent="0.55000000000000004">
      <c r="A42" s="18" t="str">
        <f>IF(B42="　","",MAX(A$31:A41)+1)</f>
        <v/>
      </c>
      <c r="B42" s="47" t="str">
        <f>IF(工事基本情報!B25=ﾜｰｸｼｰﾄ1!$B$26,工事基本情報!C25,"　")</f>
        <v>　</v>
      </c>
    </row>
    <row r="43" spans="1:40" x14ac:dyDescent="0.55000000000000004">
      <c r="A43" s="18" t="str">
        <f>IF(B43="　","",MAX(A$31:A42)+1)</f>
        <v/>
      </c>
      <c r="B43" s="47" t="str">
        <f>IF(工事基本情報!B26=ﾜｰｸｼｰﾄ1!$B$26,工事基本情報!C26,"　")</f>
        <v>　</v>
      </c>
      <c r="W43" s="18" t="s">
        <v>40</v>
      </c>
      <c r="X43" s="18" t="s">
        <v>41</v>
      </c>
      <c r="Y43" s="18" t="s">
        <v>42</v>
      </c>
      <c r="Z43" s="18">
        <v>0</v>
      </c>
    </row>
    <row r="44" spans="1:40" ht="18.5" thickBot="1" x14ac:dyDescent="0.6">
      <c r="A44" s="18" t="str">
        <f>IF(B44="　","",MAX(A$31:A43)+1)</f>
        <v/>
      </c>
      <c r="B44" s="48" t="str">
        <f>IF(工事基本情報!B27=ﾜｰｸｼｰﾄ1!$B$26,工事基本情報!C27,"　")</f>
        <v>　</v>
      </c>
      <c r="O44" s="18" t="str">
        <f>Z17</f>
        <v>シール工事</v>
      </c>
      <c r="P44" s="18" t="str">
        <f>Z18</f>
        <v>タスペーサー</v>
      </c>
      <c r="Q44" s="18" t="str">
        <f>工事基本情報!I12</f>
        <v/>
      </c>
      <c r="R44" s="18" t="str">
        <f>工事基本情報!J12</f>
        <v/>
      </c>
      <c r="S44" s="18" t="str">
        <f>工事基本情報!K12</f>
        <v/>
      </c>
      <c r="V44" s="18" t="s">
        <v>38</v>
      </c>
      <c r="W44" s="18" t="str">
        <f>CONCATENATE($V44,W$43)</f>
        <v>下塗り1回上塗り2回</v>
      </c>
      <c r="X44" s="18" t="str">
        <f>CONCATENATE($V44,X$43)</f>
        <v>下塗り1回上塗り1回</v>
      </c>
      <c r="Y44" s="18" t="str">
        <f>CONCATENATE($V44,Y$43)</f>
        <v>下塗り1回中塗り・上塗り</v>
      </c>
      <c r="Z44" s="18" t="str">
        <f>CONCATENATE($V44,Z$43)</f>
        <v>下塗り1回0</v>
      </c>
    </row>
    <row r="45" spans="1:40" x14ac:dyDescent="0.55000000000000004">
      <c r="D45" s="18" t="s">
        <v>26</v>
      </c>
      <c r="E45" s="18" t="s">
        <v>28</v>
      </c>
      <c r="M45" s="18">
        <v>1</v>
      </c>
      <c r="N45" s="49" t="str">
        <f t="shared" ref="N45:N71" si="40">IF(M45&gt;$D$7,"",VLOOKUP(M45,$D$8:$M$34,$N$24+1,FALSE))</f>
        <v/>
      </c>
      <c r="O45" s="50" t="str">
        <f>IF(N45="","",IF(COUNTIF($O$74:$O$85,N45)=0,$D$1,$D$2))</f>
        <v/>
      </c>
      <c r="P45" s="50" t="str">
        <f>IF(N45="","",IF(COUNTIF($P$74:$P$76,N45)=0,$D$1,$D$2))</f>
        <v/>
      </c>
      <c r="Q45" s="50" t="str">
        <f>IF($N45="","",IF(ISERROR(VLOOKUP($N45,工事基本情報!$H$13:$K$37,VLOOKUP(Q$44,$E$65:$G$69,3,FALSE),FALSE))=TRUE,$D$1,IF(VLOOKUP($N45,工事基本情報!$H$13:$K$37,VLOOKUP(Q$44,$E$65:$G$69,3,FALSE),FALSE)=$B$26,$D$2,$D$1)))</f>
        <v/>
      </c>
      <c r="R45" s="50" t="str">
        <f>IF($N45="","",IF(ISERROR(VLOOKUP($N45,工事基本情報!$H$13:$K$37,VLOOKUP(R$44,$E$65:$G$69,3,FALSE),FALSE))=TRUE,$D$1,IF(VLOOKUP($N45,工事基本情報!$H$13:$K$37,VLOOKUP(R$44,$E$65:$G$69,3,FALSE),FALSE)=$B$26,$D$2,$D$1)))</f>
        <v/>
      </c>
      <c r="S45" s="51" t="str">
        <f>IF($N45="","",IF(ISERROR(VLOOKUP($N45,工事基本情報!$H$13:$K$37,VLOOKUP(S$44,$E$65:$G$69,3,FALSE),FALSE))=TRUE,$D$1,IF(VLOOKUP($N45,工事基本情報!$H$13:$K$37,VLOOKUP(S$44,$E$65:$G$69,3,FALSE),FALSE)=$B$26,$D$2,$D$1)))</f>
        <v/>
      </c>
      <c r="V45" s="18" t="s">
        <v>37</v>
      </c>
      <c r="W45" s="18" t="str">
        <f t="shared" ref="W45:Y47" si="41">CONCATENATE($V45,W$43)</f>
        <v>下塗り2回上塗り2回</v>
      </c>
      <c r="X45" s="18" t="str">
        <f t="shared" si="41"/>
        <v>下塗り2回上塗り1回</v>
      </c>
      <c r="Y45" s="18" t="str">
        <f t="shared" si="41"/>
        <v>下塗り2回中塗り・上塗り</v>
      </c>
      <c r="Z45" s="18" t="str">
        <f t="shared" ref="Z45:Z47" si="42">CONCATENATE($V45,Z$43)</f>
        <v>下塗り2回0</v>
      </c>
    </row>
    <row r="46" spans="1:40" x14ac:dyDescent="0.55000000000000004">
      <c r="D46" s="18" t="s">
        <v>121</v>
      </c>
      <c r="E46" s="18" t="s">
        <v>123</v>
      </c>
      <c r="M46" s="18">
        <v>2</v>
      </c>
      <c r="N46" s="52" t="str">
        <f t="shared" si="40"/>
        <v/>
      </c>
      <c r="O46" s="28" t="str">
        <f t="shared" ref="O46:O71" si="43">IF(N46="","",IF(COUNTIF($O$74:$O$85,N46)=0,$D$1,$D$2))</f>
        <v/>
      </c>
      <c r="P46" s="28" t="str">
        <f t="shared" ref="P46:P71" si="44">IF(N46="","",IF(COUNTIF($P$74:$P$76,N46)=0,$D$1,$D$2))</f>
        <v/>
      </c>
      <c r="Q46" s="28" t="str">
        <f>IF($N46="","",IF(ISERROR(VLOOKUP($N46,工事基本情報!$H$13:$K$37,VLOOKUP(Q$44,$E$65:$G$69,3,FALSE),FALSE))=TRUE,$D$1,IF(VLOOKUP($N46,工事基本情報!$H$13:$K$37,VLOOKUP(Q$44,$E$65:$G$69,3,FALSE),FALSE)=$B$26,$D$2,$D$1)))</f>
        <v/>
      </c>
      <c r="R46" s="28" t="str">
        <f>IF($N46="","",IF(ISERROR(VLOOKUP($N46,工事基本情報!$H$13:$K$37,VLOOKUP(R$44,$E$65:$G$69,3,FALSE),FALSE))=TRUE,$D$1,IF(VLOOKUP($N46,工事基本情報!$H$13:$K$37,VLOOKUP(R$44,$E$65:$G$69,3,FALSE),FALSE)=$B$26,$D$2,$D$1)))</f>
        <v/>
      </c>
      <c r="S46" s="53" t="str">
        <f>IF($N46="","",IF(ISERROR(VLOOKUP($N46,工事基本情報!$H$13:$K$37,VLOOKUP(S$44,$E$65:$G$69,3,FALSE),FALSE))=TRUE,$D$1,IF(VLOOKUP($N46,工事基本情報!$H$13:$K$37,VLOOKUP(S$44,$E$65:$G$69,3,FALSE),FALSE)=$B$26,$D$2,$D$1)))</f>
        <v/>
      </c>
      <c r="V46" s="18" t="s">
        <v>39</v>
      </c>
      <c r="W46" s="18" t="str">
        <f t="shared" si="41"/>
        <v>下塗り不要上塗り2回</v>
      </c>
      <c r="X46" s="18" t="str">
        <f t="shared" si="41"/>
        <v>下塗り不要上塗り1回</v>
      </c>
      <c r="Y46" s="18" t="str">
        <f t="shared" si="41"/>
        <v>下塗り不要中塗り・上塗り</v>
      </c>
      <c r="Z46" s="18" t="str">
        <f t="shared" si="42"/>
        <v>下塗り不要0</v>
      </c>
    </row>
    <row r="47" spans="1:40" x14ac:dyDescent="0.55000000000000004">
      <c r="D47" s="18" t="s">
        <v>154</v>
      </c>
      <c r="E47" s="18" t="s">
        <v>150</v>
      </c>
      <c r="M47" s="18">
        <v>3</v>
      </c>
      <c r="N47" s="52" t="str">
        <f t="shared" si="40"/>
        <v/>
      </c>
      <c r="O47" s="28" t="str">
        <f t="shared" si="43"/>
        <v/>
      </c>
      <c r="P47" s="28" t="str">
        <f t="shared" si="44"/>
        <v/>
      </c>
      <c r="Q47" s="28" t="str">
        <f>IF($N47="","",IF(ISERROR(VLOOKUP($N47,工事基本情報!$H$13:$K$37,VLOOKUP(Q$44,$E$65:$G$69,3,FALSE),FALSE))=TRUE,$D$1,IF(VLOOKUP($N47,工事基本情報!$H$13:$K$37,VLOOKUP(Q$44,$E$65:$G$69,3,FALSE),FALSE)=$B$26,$D$2,$D$1)))</f>
        <v/>
      </c>
      <c r="R47" s="28" t="str">
        <f>IF($N47="","",IF(ISERROR(VLOOKUP($N47,工事基本情報!$H$13:$K$37,VLOOKUP(R$44,$E$65:$G$69,3,FALSE),FALSE))=TRUE,$D$1,IF(VLOOKUP($N47,工事基本情報!$H$13:$K$37,VLOOKUP(R$44,$E$65:$G$69,3,FALSE),FALSE)=$B$26,$D$2,$D$1)))</f>
        <v/>
      </c>
      <c r="S47" s="53" t="str">
        <f>IF($N47="","",IF(ISERROR(VLOOKUP($N47,工事基本情報!$H$13:$K$37,VLOOKUP(S$44,$E$65:$G$69,3,FALSE),FALSE))=TRUE,$D$1,IF(VLOOKUP($N47,工事基本情報!$H$13:$K$37,VLOOKUP(S$44,$E$65:$G$69,3,FALSE),FALSE)=$B$26,$D$2,$D$1)))</f>
        <v/>
      </c>
      <c r="V47" s="18">
        <v>0</v>
      </c>
      <c r="W47" s="18" t="str">
        <f t="shared" si="41"/>
        <v>0上塗り2回</v>
      </c>
      <c r="X47" s="18" t="str">
        <f t="shared" si="41"/>
        <v>0上塗り1回</v>
      </c>
      <c r="Y47" s="18" t="str">
        <f t="shared" si="41"/>
        <v>0中塗り・上塗り</v>
      </c>
      <c r="Z47" s="18" t="str">
        <f t="shared" si="42"/>
        <v>00</v>
      </c>
    </row>
    <row r="48" spans="1:40" x14ac:dyDescent="0.55000000000000004">
      <c r="D48" s="18" t="s">
        <v>155</v>
      </c>
      <c r="E48" s="18" t="s">
        <v>151</v>
      </c>
      <c r="M48" s="18">
        <v>4</v>
      </c>
      <c r="N48" s="52" t="str">
        <f t="shared" si="40"/>
        <v/>
      </c>
      <c r="O48" s="28" t="str">
        <f t="shared" si="43"/>
        <v/>
      </c>
      <c r="P48" s="28" t="str">
        <f t="shared" si="44"/>
        <v/>
      </c>
      <c r="Q48" s="28" t="str">
        <f>IF($N48="","",IF(ISERROR(VLOOKUP($N48,工事基本情報!$H$13:$K$37,VLOOKUP(Q$44,$E$65:$G$69,3,FALSE),FALSE))=TRUE,$D$1,IF(VLOOKUP($N48,工事基本情報!$H$13:$K$37,VLOOKUP(Q$44,$E$65:$G$69,3,FALSE),FALSE)=$B$26,$D$2,$D$1)))</f>
        <v/>
      </c>
      <c r="R48" s="28" t="str">
        <f>IF($N48="","",IF(ISERROR(VLOOKUP($N48,工事基本情報!$H$13:$K$37,VLOOKUP(R$44,$E$65:$G$69,3,FALSE),FALSE))=TRUE,$D$1,IF(VLOOKUP($N48,工事基本情報!$H$13:$K$37,VLOOKUP(R$44,$E$65:$G$69,3,FALSE),FALSE)=$B$26,$D$2,$D$1)))</f>
        <v/>
      </c>
      <c r="S48" s="53" t="str">
        <f>IF($N48="","",IF(ISERROR(VLOOKUP($N48,工事基本情報!$H$13:$K$37,VLOOKUP(S$44,$E$65:$G$69,3,FALSE),FALSE))=TRUE,$D$1,IF(VLOOKUP($N48,工事基本情報!$H$13:$K$37,VLOOKUP(S$44,$E$65:$G$69,3,FALSE),FALSE)=$B$26,$D$2,$D$1)))</f>
        <v/>
      </c>
    </row>
    <row r="49" spans="4:24" x14ac:dyDescent="0.55000000000000004">
      <c r="D49" s="18" t="s">
        <v>156</v>
      </c>
      <c r="E49" s="18" t="s">
        <v>152</v>
      </c>
      <c r="M49" s="18">
        <v>5</v>
      </c>
      <c r="N49" s="52" t="str">
        <f t="shared" si="40"/>
        <v/>
      </c>
      <c r="O49" s="28" t="str">
        <f t="shared" si="43"/>
        <v/>
      </c>
      <c r="P49" s="28" t="str">
        <f t="shared" si="44"/>
        <v/>
      </c>
      <c r="Q49" s="28" t="str">
        <f>IF($N49="","",IF(ISERROR(VLOOKUP($N49,工事基本情報!$H$13:$K$37,VLOOKUP(Q$44,$E$65:$G$69,3,FALSE),FALSE))=TRUE,$D$1,IF(VLOOKUP($N49,工事基本情報!$H$13:$K$37,VLOOKUP(Q$44,$E$65:$G$69,3,FALSE),FALSE)=$B$26,$D$2,$D$1)))</f>
        <v/>
      </c>
      <c r="R49" s="28" t="str">
        <f>IF($N49="","",IF(ISERROR(VLOOKUP($N49,工事基本情報!$H$13:$K$37,VLOOKUP(R$44,$E$65:$G$69,3,FALSE),FALSE))=TRUE,$D$1,IF(VLOOKUP($N49,工事基本情報!$H$13:$K$37,VLOOKUP(R$44,$E$65:$G$69,3,FALSE),FALSE)=$B$26,$D$2,$D$1)))</f>
        <v/>
      </c>
      <c r="S49" s="53" t="str">
        <f>IF($N49="","",IF(ISERROR(VLOOKUP($N49,工事基本情報!$H$13:$K$37,VLOOKUP(S$44,$E$65:$G$69,3,FALSE),FALSE))=TRUE,$D$1,IF(VLOOKUP($N49,工事基本情報!$H$13:$K$37,VLOOKUP(S$44,$E$65:$G$69,3,FALSE),FALSE)=$B$26,$D$2,$D$1)))</f>
        <v/>
      </c>
      <c r="W49" s="54" t="s">
        <v>29</v>
      </c>
      <c r="X49" s="18">
        <v>2</v>
      </c>
    </row>
    <row r="50" spans="4:24" x14ac:dyDescent="0.55000000000000004">
      <c r="D50" s="18" t="s">
        <v>157</v>
      </c>
      <c r="E50" s="18" t="s">
        <v>153</v>
      </c>
      <c r="M50" s="18">
        <v>6</v>
      </c>
      <c r="N50" s="52" t="str">
        <f t="shared" si="40"/>
        <v/>
      </c>
      <c r="O50" s="28" t="str">
        <f t="shared" si="43"/>
        <v/>
      </c>
      <c r="P50" s="28" t="str">
        <f t="shared" si="44"/>
        <v/>
      </c>
      <c r="Q50" s="28" t="str">
        <f>IF($N50="","",IF(ISERROR(VLOOKUP($N50,工事基本情報!$H$13:$K$37,VLOOKUP(Q$44,$E$65:$G$69,3,FALSE),FALSE))=TRUE,$D$1,IF(VLOOKUP($N50,工事基本情報!$H$13:$K$37,VLOOKUP(Q$44,$E$65:$G$69,3,FALSE),FALSE)=$B$26,$D$2,$D$1)))</f>
        <v/>
      </c>
      <c r="R50" s="28" t="str">
        <f>IF($N50="","",IF(ISERROR(VLOOKUP($N50,工事基本情報!$H$13:$K$37,VLOOKUP(R$44,$E$65:$G$69,3,FALSE),FALSE))=TRUE,$D$1,IF(VLOOKUP($N50,工事基本情報!$H$13:$K$37,VLOOKUP(R$44,$E$65:$G$69,3,FALSE),FALSE)=$B$26,$D$2,$D$1)))</f>
        <v/>
      </c>
      <c r="S50" s="53" t="str">
        <f>IF($N50="","",IF(ISERROR(VLOOKUP($N50,工事基本情報!$H$13:$K$37,VLOOKUP(S$44,$E$65:$G$69,3,FALSE),FALSE))=TRUE,$D$1,IF(VLOOKUP($N50,工事基本情報!$H$13:$K$37,VLOOKUP(S$44,$E$65:$G$69,3,FALSE),FALSE)=$B$26,$D$2,$D$1)))</f>
        <v/>
      </c>
      <c r="W50" s="54" t="s">
        <v>75</v>
      </c>
      <c r="X50" s="18">
        <v>3</v>
      </c>
    </row>
    <row r="51" spans="4:24" x14ac:dyDescent="0.55000000000000004">
      <c r="D51" s="18" t="s">
        <v>153</v>
      </c>
      <c r="M51" s="18">
        <v>7</v>
      </c>
      <c r="N51" s="52" t="str">
        <f t="shared" si="40"/>
        <v/>
      </c>
      <c r="O51" s="28" t="str">
        <f t="shared" si="43"/>
        <v/>
      </c>
      <c r="P51" s="28" t="str">
        <f t="shared" si="44"/>
        <v/>
      </c>
      <c r="Q51" s="28" t="str">
        <f>IF($N51="","",IF(ISERROR(VLOOKUP($N51,工事基本情報!$H$13:$K$37,VLOOKUP(Q$44,$E$65:$G$69,3,FALSE),FALSE))=TRUE,$D$1,IF(VLOOKUP($N51,工事基本情報!$H$13:$K$37,VLOOKUP(Q$44,$E$65:$G$69,3,FALSE),FALSE)=$B$26,$D$2,$D$1)))</f>
        <v/>
      </c>
      <c r="R51" s="28" t="str">
        <f>IF($N51="","",IF(ISERROR(VLOOKUP($N51,工事基本情報!$H$13:$K$37,VLOOKUP(R$44,$E$65:$G$69,3,FALSE),FALSE))=TRUE,$D$1,IF(VLOOKUP($N51,工事基本情報!$H$13:$K$37,VLOOKUP(R$44,$E$65:$G$69,3,FALSE),FALSE)=$B$26,$D$2,$D$1)))</f>
        <v/>
      </c>
      <c r="S51" s="53" t="str">
        <f>IF($N51="","",IF(ISERROR(VLOOKUP($N51,工事基本情報!$H$13:$K$37,VLOOKUP(S$44,$E$65:$G$69,3,FALSE),FALSE))=TRUE,$D$1,IF(VLOOKUP($N51,工事基本情報!$H$13:$K$37,VLOOKUP(S$44,$E$65:$G$69,3,FALSE),FALSE)=$B$26,$D$2,$D$1)))</f>
        <v/>
      </c>
      <c r="W51" s="54" t="s">
        <v>82</v>
      </c>
      <c r="X51" s="18">
        <v>4</v>
      </c>
    </row>
    <row r="52" spans="4:24" x14ac:dyDescent="0.55000000000000004">
      <c r="M52" s="18">
        <v>8</v>
      </c>
      <c r="N52" s="52" t="str">
        <f t="shared" si="40"/>
        <v/>
      </c>
      <c r="O52" s="28" t="str">
        <f t="shared" si="43"/>
        <v/>
      </c>
      <c r="P52" s="28" t="str">
        <f t="shared" si="44"/>
        <v/>
      </c>
      <c r="Q52" s="28" t="str">
        <f>IF($N52="","",IF(ISERROR(VLOOKUP($N52,工事基本情報!$H$13:$K$37,VLOOKUP(Q$44,$E$65:$G$69,3,FALSE),FALSE))=TRUE,$D$1,IF(VLOOKUP($N52,工事基本情報!$H$13:$K$37,VLOOKUP(Q$44,$E$65:$G$69,3,FALSE),FALSE)=$B$26,$D$2,$D$1)))</f>
        <v/>
      </c>
      <c r="R52" s="28" t="str">
        <f>IF($N52="","",IF(ISERROR(VLOOKUP($N52,工事基本情報!$H$13:$K$37,VLOOKUP(R$44,$E$65:$G$69,3,FALSE),FALSE))=TRUE,$D$1,IF(VLOOKUP($N52,工事基本情報!$H$13:$K$37,VLOOKUP(R$44,$E$65:$G$69,3,FALSE),FALSE)=$B$26,$D$2,$D$1)))</f>
        <v/>
      </c>
      <c r="S52" s="53" t="str">
        <f>IF($N52="","",IF(ISERROR(VLOOKUP($N52,工事基本情報!$H$13:$K$37,VLOOKUP(S$44,$E$65:$G$69,3,FALSE),FALSE))=TRUE,$D$1,IF(VLOOKUP($N52,工事基本情報!$H$13:$K$37,VLOOKUP(S$44,$E$65:$G$69,3,FALSE),FALSE)=$B$26,$D$2,$D$1)))</f>
        <v/>
      </c>
      <c r="W52" s="54" t="str">
        <f>IF($N$1=1,"上塗り１回目(中塗り)","上塗り１回目")</f>
        <v>上塗り１回目</v>
      </c>
      <c r="X52" s="18">
        <v>5</v>
      </c>
    </row>
    <row r="53" spans="4:24" x14ac:dyDescent="0.55000000000000004">
      <c r="M53" s="18">
        <v>9</v>
      </c>
      <c r="N53" s="52" t="str">
        <f t="shared" si="40"/>
        <v/>
      </c>
      <c r="O53" s="28" t="str">
        <f t="shared" si="43"/>
        <v/>
      </c>
      <c r="P53" s="28" t="str">
        <f t="shared" si="44"/>
        <v/>
      </c>
      <c r="Q53" s="28" t="str">
        <f>IF($N53="","",IF(ISERROR(VLOOKUP($N53,工事基本情報!$H$13:$K$37,VLOOKUP(Q$44,$E$65:$G$69,3,FALSE),FALSE))=TRUE,$D$1,IF(VLOOKUP($N53,工事基本情報!$H$13:$K$37,VLOOKUP(Q$44,$E$65:$G$69,3,FALSE),FALSE)=$B$26,$D$2,$D$1)))</f>
        <v/>
      </c>
      <c r="R53" s="28" t="str">
        <f>IF($N53="","",IF(ISERROR(VLOOKUP($N53,工事基本情報!$H$13:$K$37,VLOOKUP(R$44,$E$65:$G$69,3,FALSE),FALSE))=TRUE,$D$1,IF(VLOOKUP($N53,工事基本情報!$H$13:$K$37,VLOOKUP(R$44,$E$65:$G$69,3,FALSE),FALSE)=$B$26,$D$2,$D$1)))</f>
        <v/>
      </c>
      <c r="S53" s="53" t="str">
        <f>IF($N53="","",IF(ISERROR(VLOOKUP($N53,工事基本情報!$H$13:$K$37,VLOOKUP(S$44,$E$65:$G$69,3,FALSE),FALSE))=TRUE,$D$1,IF(VLOOKUP($N53,工事基本情報!$H$13:$K$37,VLOOKUP(S$44,$E$65:$G$69,3,FALSE),FALSE)=$B$26,$D$2,$D$1)))</f>
        <v/>
      </c>
      <c r="W53" s="54" t="str">
        <f>IF($N$1=1,"上塗り２回目(上塗り)","上塗り２回目")</f>
        <v>上塗り２回目</v>
      </c>
      <c r="X53" s="18">
        <v>6</v>
      </c>
    </row>
    <row r="54" spans="4:24" x14ac:dyDescent="0.55000000000000004">
      <c r="M54" s="18">
        <v>10</v>
      </c>
      <c r="N54" s="52" t="str">
        <f t="shared" si="40"/>
        <v/>
      </c>
      <c r="O54" s="28" t="str">
        <f t="shared" si="43"/>
        <v/>
      </c>
      <c r="P54" s="28" t="str">
        <f t="shared" si="44"/>
        <v/>
      </c>
      <c r="Q54" s="28" t="str">
        <f>IF($N54="","",IF(ISERROR(VLOOKUP($N54,工事基本情報!$H$13:$K$37,VLOOKUP(Q$44,$E$65:$G$69,3,FALSE),FALSE))=TRUE,$D$1,IF(VLOOKUP($N54,工事基本情報!$H$13:$K$37,VLOOKUP(Q$44,$E$65:$G$69,3,FALSE),FALSE)=$B$26,$D$2,$D$1)))</f>
        <v/>
      </c>
      <c r="R54" s="28" t="str">
        <f>IF($N54="","",IF(ISERROR(VLOOKUP($N54,工事基本情報!$H$13:$K$37,VLOOKUP(R$44,$E$65:$G$69,3,FALSE),FALSE))=TRUE,$D$1,IF(VLOOKUP($N54,工事基本情報!$H$13:$K$37,VLOOKUP(R$44,$E$65:$G$69,3,FALSE),FALSE)=$B$26,$D$2,$D$1)))</f>
        <v/>
      </c>
      <c r="S54" s="53" t="str">
        <f>IF($N54="","",IF(ISERROR(VLOOKUP($N54,工事基本情報!$H$13:$K$37,VLOOKUP(S$44,$E$65:$G$69,3,FALSE),FALSE))=TRUE,$D$1,IF(VLOOKUP($N54,工事基本情報!$H$13:$K$37,VLOOKUP(S$44,$E$65:$G$69,3,FALSE),FALSE)=$B$26,$D$2,$D$1)))</f>
        <v/>
      </c>
    </row>
    <row r="55" spans="4:24" x14ac:dyDescent="0.55000000000000004">
      <c r="I55" s="18" t="s">
        <v>1</v>
      </c>
      <c r="J55" s="18" t="s">
        <v>27</v>
      </c>
      <c r="M55" s="18">
        <v>11</v>
      </c>
      <c r="N55" s="52" t="str">
        <f t="shared" si="40"/>
        <v/>
      </c>
      <c r="O55" s="28" t="str">
        <f t="shared" si="43"/>
        <v/>
      </c>
      <c r="P55" s="28" t="str">
        <f t="shared" si="44"/>
        <v/>
      </c>
      <c r="Q55" s="28" t="str">
        <f>IF($N55="","",IF(ISERROR(VLOOKUP($N55,工事基本情報!$H$13:$K$37,VLOOKUP(Q$44,$E$65:$G$69,3,FALSE),FALSE))=TRUE,$D$1,IF(VLOOKUP($N55,工事基本情報!$H$13:$K$37,VLOOKUP(Q$44,$E$65:$G$69,3,FALSE),FALSE)=$B$26,$D$2,$D$1)))</f>
        <v/>
      </c>
      <c r="R55" s="28" t="str">
        <f>IF($N55="","",IF(ISERROR(VLOOKUP($N55,工事基本情報!$H$13:$K$37,VLOOKUP(R$44,$E$65:$G$69,3,FALSE),FALSE))=TRUE,$D$1,IF(VLOOKUP($N55,工事基本情報!$H$13:$K$37,VLOOKUP(R$44,$E$65:$G$69,3,FALSE),FALSE)=$B$26,$D$2,$D$1)))</f>
        <v/>
      </c>
      <c r="S55" s="53" t="str">
        <f>IF($N55="","",IF(ISERROR(VLOOKUP($N55,工事基本情報!$H$13:$K$37,VLOOKUP(S$44,$E$65:$G$69,3,FALSE),FALSE))=TRUE,$D$1,IF(VLOOKUP($N55,工事基本情報!$H$13:$K$37,VLOOKUP(S$44,$E$65:$G$69,3,FALSE),FALSE)=$B$26,$D$2,$D$1)))</f>
        <v/>
      </c>
    </row>
    <row r="56" spans="4:24" x14ac:dyDescent="0.55000000000000004">
      <c r="I56" s="18" t="s">
        <v>2</v>
      </c>
      <c r="J56" s="18" t="s">
        <v>27</v>
      </c>
      <c r="M56" s="18">
        <v>12</v>
      </c>
      <c r="N56" s="52" t="str">
        <f t="shared" si="40"/>
        <v/>
      </c>
      <c r="O56" s="28" t="str">
        <f t="shared" si="43"/>
        <v/>
      </c>
      <c r="P56" s="28" t="str">
        <f t="shared" si="44"/>
        <v/>
      </c>
      <c r="Q56" s="28" t="str">
        <f>IF($N56="","",IF(ISERROR(VLOOKUP($N56,工事基本情報!$H$13:$K$37,VLOOKUP(Q$44,$E$65:$G$69,3,FALSE),FALSE))=TRUE,$D$1,IF(VLOOKUP($N56,工事基本情報!$H$13:$K$37,VLOOKUP(Q$44,$E$65:$G$69,3,FALSE),FALSE)=$B$26,$D$2,$D$1)))</f>
        <v/>
      </c>
      <c r="R56" s="28" t="str">
        <f>IF($N56="","",IF(ISERROR(VLOOKUP($N56,工事基本情報!$H$13:$K$37,VLOOKUP(R$44,$E$65:$G$69,3,FALSE),FALSE))=TRUE,$D$1,IF(VLOOKUP($N56,工事基本情報!$H$13:$K$37,VLOOKUP(R$44,$E$65:$G$69,3,FALSE),FALSE)=$B$26,$D$2,$D$1)))</f>
        <v/>
      </c>
      <c r="S56" s="53" t="str">
        <f>IF($N56="","",IF(ISERROR(VLOOKUP($N56,工事基本情報!$H$13:$K$37,VLOOKUP(S$44,$E$65:$G$69,3,FALSE),FALSE))=TRUE,$D$1,IF(VLOOKUP($N56,工事基本情報!$H$13:$K$37,VLOOKUP(S$44,$E$65:$G$69,3,FALSE),FALSE)=$B$26,$D$2,$D$1)))</f>
        <v/>
      </c>
    </row>
    <row r="57" spans="4:24" x14ac:dyDescent="0.55000000000000004">
      <c r="I57" s="18" t="s">
        <v>3</v>
      </c>
      <c r="J57" s="18" t="s">
        <v>27</v>
      </c>
      <c r="M57" s="18">
        <v>13</v>
      </c>
      <c r="N57" s="52" t="str">
        <f t="shared" si="40"/>
        <v/>
      </c>
      <c r="O57" s="28" t="str">
        <f t="shared" si="43"/>
        <v/>
      </c>
      <c r="P57" s="28" t="str">
        <f t="shared" si="44"/>
        <v/>
      </c>
      <c r="Q57" s="28" t="str">
        <f>IF($N57="","",IF(ISERROR(VLOOKUP($N57,工事基本情報!$H$13:$K$37,VLOOKUP(Q$44,$E$65:$G$69,3,FALSE),FALSE))=TRUE,$D$1,IF(VLOOKUP($N57,工事基本情報!$H$13:$K$37,VLOOKUP(Q$44,$E$65:$G$69,3,FALSE),FALSE)=$B$26,$D$2,$D$1)))</f>
        <v/>
      </c>
      <c r="R57" s="28" t="str">
        <f>IF($N57="","",IF(ISERROR(VLOOKUP($N57,工事基本情報!$H$13:$K$37,VLOOKUP(R$44,$E$65:$G$69,3,FALSE),FALSE))=TRUE,$D$1,IF(VLOOKUP($N57,工事基本情報!$H$13:$K$37,VLOOKUP(R$44,$E$65:$G$69,3,FALSE),FALSE)=$B$26,$D$2,$D$1)))</f>
        <v/>
      </c>
      <c r="S57" s="53" t="str">
        <f>IF($N57="","",IF(ISERROR(VLOOKUP($N57,工事基本情報!$H$13:$K$37,VLOOKUP(S$44,$E$65:$G$69,3,FALSE),FALSE))=TRUE,$D$1,IF(VLOOKUP($N57,工事基本情報!$H$13:$K$37,VLOOKUP(S$44,$E$65:$G$69,3,FALSE),FALSE)=$B$26,$D$2,$D$1)))</f>
        <v/>
      </c>
    </row>
    <row r="58" spans="4:24" x14ac:dyDescent="0.55000000000000004">
      <c r="I58" s="18" t="s">
        <v>4</v>
      </c>
      <c r="J58" s="18" t="s">
        <v>27</v>
      </c>
      <c r="M58" s="18">
        <v>14</v>
      </c>
      <c r="N58" s="52" t="str">
        <f t="shared" si="40"/>
        <v/>
      </c>
      <c r="O58" s="28" t="str">
        <f t="shared" si="43"/>
        <v/>
      </c>
      <c r="P58" s="28" t="str">
        <f t="shared" si="44"/>
        <v/>
      </c>
      <c r="Q58" s="28" t="str">
        <f>IF($N58="","",IF(ISERROR(VLOOKUP($N58,工事基本情報!$H$13:$K$37,VLOOKUP(Q$44,$E$65:$G$69,3,FALSE),FALSE))=TRUE,$D$1,IF(VLOOKUP($N58,工事基本情報!$H$13:$K$37,VLOOKUP(Q$44,$E$65:$G$69,3,FALSE),FALSE)=$B$26,$D$2,$D$1)))</f>
        <v/>
      </c>
      <c r="R58" s="28" t="str">
        <f>IF($N58="","",IF(ISERROR(VLOOKUP($N58,工事基本情報!$H$13:$K$37,VLOOKUP(R$44,$E$65:$G$69,3,FALSE),FALSE))=TRUE,$D$1,IF(VLOOKUP($N58,工事基本情報!$H$13:$K$37,VLOOKUP(R$44,$E$65:$G$69,3,FALSE),FALSE)=$B$26,$D$2,$D$1)))</f>
        <v/>
      </c>
      <c r="S58" s="53" t="str">
        <f>IF($N58="","",IF(ISERROR(VLOOKUP($N58,工事基本情報!$H$13:$K$37,VLOOKUP(S$44,$E$65:$G$69,3,FALSE),FALSE))=TRUE,$D$1,IF(VLOOKUP($N58,工事基本情報!$H$13:$K$37,VLOOKUP(S$44,$E$65:$G$69,3,FALSE),FALSE)=$B$26,$D$2,$D$1)))</f>
        <v/>
      </c>
    </row>
    <row r="59" spans="4:24" x14ac:dyDescent="0.55000000000000004">
      <c r="I59" s="18" t="s">
        <v>58</v>
      </c>
      <c r="J59" s="18" t="s">
        <v>27</v>
      </c>
      <c r="M59" s="18">
        <v>15</v>
      </c>
      <c r="N59" s="52" t="str">
        <f t="shared" si="40"/>
        <v/>
      </c>
      <c r="O59" s="28" t="str">
        <f t="shared" si="43"/>
        <v/>
      </c>
      <c r="P59" s="28" t="str">
        <f t="shared" si="44"/>
        <v/>
      </c>
      <c r="Q59" s="28" t="str">
        <f>IF($N59="","",IF(ISERROR(VLOOKUP($N59,工事基本情報!$H$13:$K$37,VLOOKUP(Q$44,$E$65:$G$69,3,FALSE),FALSE))=TRUE,$D$1,IF(VLOOKUP($N59,工事基本情報!$H$13:$K$37,VLOOKUP(Q$44,$E$65:$G$69,3,FALSE),FALSE)=$B$26,$D$2,$D$1)))</f>
        <v/>
      </c>
      <c r="R59" s="28" t="str">
        <f>IF($N59="","",IF(ISERROR(VLOOKUP($N59,工事基本情報!$H$13:$K$37,VLOOKUP(R$44,$E$65:$G$69,3,FALSE),FALSE))=TRUE,$D$1,IF(VLOOKUP($N59,工事基本情報!$H$13:$K$37,VLOOKUP(R$44,$E$65:$G$69,3,FALSE),FALSE)=$B$26,$D$2,$D$1)))</f>
        <v/>
      </c>
      <c r="S59" s="53" t="str">
        <f>IF($N59="","",IF(ISERROR(VLOOKUP($N59,工事基本情報!$H$13:$K$37,VLOOKUP(S$44,$E$65:$G$69,3,FALSE),FALSE))=TRUE,$D$1,IF(VLOOKUP($N59,工事基本情報!$H$13:$K$37,VLOOKUP(S$44,$E$65:$G$69,3,FALSE),FALSE)=$B$26,$D$2,$D$1)))</f>
        <v/>
      </c>
    </row>
    <row r="60" spans="4:24" x14ac:dyDescent="0.55000000000000004">
      <c r="I60" s="18" t="s">
        <v>59</v>
      </c>
      <c r="J60" s="18" t="s">
        <v>27</v>
      </c>
      <c r="M60" s="18">
        <v>16</v>
      </c>
      <c r="N60" s="52" t="str">
        <f t="shared" si="40"/>
        <v/>
      </c>
      <c r="O60" s="28" t="str">
        <f t="shared" si="43"/>
        <v/>
      </c>
      <c r="P60" s="28" t="str">
        <f t="shared" si="44"/>
        <v/>
      </c>
      <c r="Q60" s="28" t="str">
        <f>IF($N60="","",IF(ISERROR(VLOOKUP($N60,工事基本情報!$H$13:$K$37,VLOOKUP(Q$44,$E$65:$G$69,3,FALSE),FALSE))=TRUE,$D$1,IF(VLOOKUP($N60,工事基本情報!$H$13:$K$37,VLOOKUP(Q$44,$E$65:$G$69,3,FALSE),FALSE)=$B$26,$D$2,$D$1)))</f>
        <v/>
      </c>
      <c r="R60" s="28" t="str">
        <f>IF($N60="","",IF(ISERROR(VLOOKUP($N60,工事基本情報!$H$13:$K$37,VLOOKUP(R$44,$E$65:$G$69,3,FALSE),FALSE))=TRUE,$D$1,IF(VLOOKUP($N60,工事基本情報!$H$13:$K$37,VLOOKUP(R$44,$E$65:$G$69,3,FALSE),FALSE)=$B$26,$D$2,$D$1)))</f>
        <v/>
      </c>
      <c r="S60" s="53" t="str">
        <f>IF($N60="","",IF(ISERROR(VLOOKUP($N60,工事基本情報!$H$13:$K$37,VLOOKUP(S$44,$E$65:$G$69,3,FALSE),FALSE))=TRUE,$D$1,IF(VLOOKUP($N60,工事基本情報!$H$13:$K$37,VLOOKUP(S$44,$E$65:$G$69,3,FALSE),FALSE)=$B$26,$D$2,$D$1)))</f>
        <v/>
      </c>
    </row>
    <row r="61" spans="4:24" x14ac:dyDescent="0.55000000000000004">
      <c r="I61" s="18" t="s">
        <v>60</v>
      </c>
      <c r="J61" s="18" t="s">
        <v>27</v>
      </c>
      <c r="M61" s="18">
        <v>17</v>
      </c>
      <c r="N61" s="52" t="str">
        <f t="shared" si="40"/>
        <v/>
      </c>
      <c r="O61" s="28" t="str">
        <f t="shared" si="43"/>
        <v/>
      </c>
      <c r="P61" s="28" t="str">
        <f t="shared" si="44"/>
        <v/>
      </c>
      <c r="Q61" s="28" t="str">
        <f>IF($N61="","",IF(ISERROR(VLOOKUP($N61,工事基本情報!$H$13:$K$37,VLOOKUP(Q$44,$E$65:$G$69,3,FALSE),FALSE))=TRUE,$D$1,IF(VLOOKUP($N61,工事基本情報!$H$13:$K$37,VLOOKUP(Q$44,$E$65:$G$69,3,FALSE),FALSE)=$B$26,$D$2,$D$1)))</f>
        <v/>
      </c>
      <c r="R61" s="28" t="str">
        <f>IF($N61="","",IF(ISERROR(VLOOKUP($N61,工事基本情報!$H$13:$K$37,VLOOKUP(R$44,$E$65:$G$69,3,FALSE),FALSE))=TRUE,$D$1,IF(VLOOKUP($N61,工事基本情報!$H$13:$K$37,VLOOKUP(R$44,$E$65:$G$69,3,FALSE),FALSE)=$B$26,$D$2,$D$1)))</f>
        <v/>
      </c>
      <c r="S61" s="53" t="str">
        <f>IF($N61="","",IF(ISERROR(VLOOKUP($N61,工事基本情報!$H$13:$K$37,VLOOKUP(S$44,$E$65:$G$69,3,FALSE),FALSE))=TRUE,$D$1,IF(VLOOKUP($N61,工事基本情報!$H$13:$K$37,VLOOKUP(S$44,$E$65:$G$69,3,FALSE),FALSE)=$B$26,$D$2,$D$1)))</f>
        <v/>
      </c>
    </row>
    <row r="62" spans="4:24" x14ac:dyDescent="0.55000000000000004">
      <c r="I62" s="18" t="s">
        <v>61</v>
      </c>
      <c r="J62" s="18" t="s">
        <v>27</v>
      </c>
      <c r="M62" s="18">
        <v>18</v>
      </c>
      <c r="N62" s="52" t="str">
        <f t="shared" si="40"/>
        <v/>
      </c>
      <c r="O62" s="28" t="str">
        <f t="shared" si="43"/>
        <v/>
      </c>
      <c r="P62" s="28" t="str">
        <f t="shared" si="44"/>
        <v/>
      </c>
      <c r="Q62" s="28" t="str">
        <f>IF($N62="","",IF(ISERROR(VLOOKUP($N62,工事基本情報!$H$13:$K$37,VLOOKUP(Q$44,$E$65:$G$69,3,FALSE),FALSE))=TRUE,$D$1,IF(VLOOKUP($N62,工事基本情報!$H$13:$K$37,VLOOKUP(Q$44,$E$65:$G$69,3,FALSE),FALSE)=$B$26,$D$2,$D$1)))</f>
        <v/>
      </c>
      <c r="R62" s="28" t="str">
        <f>IF($N62="","",IF(ISERROR(VLOOKUP($N62,工事基本情報!$H$13:$K$37,VLOOKUP(R$44,$E$65:$G$69,3,FALSE),FALSE))=TRUE,$D$1,IF(VLOOKUP($N62,工事基本情報!$H$13:$K$37,VLOOKUP(R$44,$E$65:$G$69,3,FALSE),FALSE)=$B$26,$D$2,$D$1)))</f>
        <v/>
      </c>
      <c r="S62" s="53" t="str">
        <f>IF($N62="","",IF(ISERROR(VLOOKUP($N62,工事基本情報!$H$13:$K$37,VLOOKUP(S$44,$E$65:$G$69,3,FALSE),FALSE))=TRUE,$D$1,IF(VLOOKUP($N62,工事基本情報!$H$13:$K$37,VLOOKUP(S$44,$E$65:$G$69,3,FALSE),FALSE)=$B$26,$D$2,$D$1)))</f>
        <v/>
      </c>
    </row>
    <row r="63" spans="4:24" x14ac:dyDescent="0.55000000000000004">
      <c r="I63" s="18" t="s">
        <v>62</v>
      </c>
      <c r="J63" s="18" t="s">
        <v>27</v>
      </c>
      <c r="M63" s="18">
        <v>19</v>
      </c>
      <c r="N63" s="52" t="str">
        <f t="shared" si="40"/>
        <v/>
      </c>
      <c r="O63" s="28" t="str">
        <f t="shared" si="43"/>
        <v/>
      </c>
      <c r="P63" s="28" t="str">
        <f t="shared" si="44"/>
        <v/>
      </c>
      <c r="Q63" s="28" t="str">
        <f>IF($N63="","",IF(ISERROR(VLOOKUP($N63,工事基本情報!$H$13:$K$37,VLOOKUP(Q$44,$E$65:$G$69,3,FALSE),FALSE))=TRUE,$D$1,IF(VLOOKUP($N63,工事基本情報!$H$13:$K$37,VLOOKUP(Q$44,$E$65:$G$69,3,FALSE),FALSE)=$B$26,$D$2,$D$1)))</f>
        <v/>
      </c>
      <c r="R63" s="28" t="str">
        <f>IF($N63="","",IF(ISERROR(VLOOKUP($N63,工事基本情報!$H$13:$K$37,VLOOKUP(R$44,$E$65:$G$69,3,FALSE),FALSE))=TRUE,$D$1,IF(VLOOKUP($N63,工事基本情報!$H$13:$K$37,VLOOKUP(R$44,$E$65:$G$69,3,FALSE),FALSE)=$B$26,$D$2,$D$1)))</f>
        <v/>
      </c>
      <c r="S63" s="53" t="str">
        <f>IF($N63="","",IF(ISERROR(VLOOKUP($N63,工事基本情報!$H$13:$K$37,VLOOKUP(S$44,$E$65:$G$69,3,FALSE),FALSE))=TRUE,$D$1,IF(VLOOKUP($N63,工事基本情報!$H$13:$K$37,VLOOKUP(S$44,$E$65:$G$69,3,FALSE),FALSE)=$B$26,$D$2,$D$1)))</f>
        <v/>
      </c>
    </row>
    <row r="64" spans="4:24" ht="18.5" thickBot="1" x14ac:dyDescent="0.6">
      <c r="I64" s="18" t="s">
        <v>63</v>
      </c>
      <c r="J64" s="18" t="s">
        <v>27</v>
      </c>
      <c r="M64" s="18">
        <v>20</v>
      </c>
      <c r="N64" s="52" t="str">
        <f t="shared" si="40"/>
        <v/>
      </c>
      <c r="O64" s="28" t="str">
        <f t="shared" si="43"/>
        <v/>
      </c>
      <c r="P64" s="28" t="str">
        <f t="shared" si="44"/>
        <v/>
      </c>
      <c r="Q64" s="28" t="str">
        <f>IF($N64="","",IF(ISERROR(VLOOKUP($N64,工事基本情報!$H$13:$K$37,VLOOKUP(Q$44,$E$65:$G$69,3,FALSE),FALSE))=TRUE,$D$1,IF(VLOOKUP($N64,工事基本情報!$H$13:$K$37,VLOOKUP(Q$44,$E$65:$G$69,3,FALSE),FALSE)=$B$26,$D$2,$D$1)))</f>
        <v/>
      </c>
      <c r="R64" s="28" t="str">
        <f>IF($N64="","",IF(ISERROR(VLOOKUP($N64,工事基本情報!$H$13:$K$37,VLOOKUP(R$44,$E$65:$G$69,3,FALSE),FALSE))=TRUE,$D$1,IF(VLOOKUP($N64,工事基本情報!$H$13:$K$37,VLOOKUP(R$44,$E$65:$G$69,3,FALSE),FALSE)=$B$26,$D$2,$D$1)))</f>
        <v/>
      </c>
      <c r="S64" s="53" t="str">
        <f>IF($N64="","",IF(ISERROR(VLOOKUP($N64,工事基本情報!$H$13:$K$37,VLOOKUP(S$44,$E$65:$G$69,3,FALSE),FALSE))=TRUE,$D$1,IF(VLOOKUP($N64,工事基本情報!$H$13:$K$37,VLOOKUP(S$44,$E$65:$G$69,3,FALSE),FALSE)=$B$26,$D$2,$D$1)))</f>
        <v/>
      </c>
    </row>
    <row r="65" spans="5:19" x14ac:dyDescent="0.55000000000000004">
      <c r="E65" s="49" t="str">
        <f>工事基本情報!I12</f>
        <v/>
      </c>
      <c r="F65" s="50">
        <v>4</v>
      </c>
      <c r="G65" s="51">
        <v>2</v>
      </c>
      <c r="I65" s="18" t="s">
        <v>64</v>
      </c>
      <c r="J65" s="18" t="s">
        <v>27</v>
      </c>
      <c r="M65" s="18">
        <v>21</v>
      </c>
      <c r="N65" s="52" t="str">
        <f t="shared" si="40"/>
        <v/>
      </c>
      <c r="O65" s="28" t="str">
        <f t="shared" si="43"/>
        <v/>
      </c>
      <c r="P65" s="28" t="str">
        <f t="shared" si="44"/>
        <v/>
      </c>
      <c r="Q65" s="28" t="str">
        <f>IF($N65="","",IF(ISERROR(VLOOKUP($N65,工事基本情報!$H$13:$K$37,VLOOKUP(Q$44,$E$65:$G$69,3,FALSE),FALSE))=TRUE,$D$1,IF(VLOOKUP($N65,工事基本情報!$H$13:$K$37,VLOOKUP(Q$44,$E$65:$G$69,3,FALSE),FALSE)=$B$26,$D$2,$D$1)))</f>
        <v/>
      </c>
      <c r="R65" s="28" t="str">
        <f>IF($N65="","",IF(ISERROR(VLOOKUP($N65,工事基本情報!$H$13:$K$37,VLOOKUP(R$44,$E$65:$G$69,3,FALSE),FALSE))=TRUE,$D$1,IF(VLOOKUP($N65,工事基本情報!$H$13:$K$37,VLOOKUP(R$44,$E$65:$G$69,3,FALSE),FALSE)=$B$26,$D$2,$D$1)))</f>
        <v/>
      </c>
      <c r="S65" s="53" t="str">
        <f>IF($N65="","",IF(ISERROR(VLOOKUP($N65,工事基本情報!$H$13:$K$37,VLOOKUP(S$44,$E$65:$G$69,3,FALSE),FALSE))=TRUE,$D$1,IF(VLOOKUP($N65,工事基本情報!$H$13:$K$37,VLOOKUP(S$44,$E$65:$G$69,3,FALSE),FALSE)=$B$26,$D$2,$D$1)))</f>
        <v/>
      </c>
    </row>
    <row r="66" spans="5:19" x14ac:dyDescent="0.55000000000000004">
      <c r="E66" s="52" t="str">
        <f>工事基本情報!J12</f>
        <v/>
      </c>
      <c r="F66" s="28">
        <v>5</v>
      </c>
      <c r="G66" s="53">
        <v>3</v>
      </c>
      <c r="I66" s="18" t="s">
        <v>65</v>
      </c>
      <c r="J66" s="18" t="s">
        <v>27</v>
      </c>
      <c r="M66" s="18">
        <v>22</v>
      </c>
      <c r="N66" s="52" t="str">
        <f t="shared" si="40"/>
        <v/>
      </c>
      <c r="O66" s="28" t="str">
        <f t="shared" si="43"/>
        <v/>
      </c>
      <c r="P66" s="28" t="str">
        <f t="shared" si="44"/>
        <v/>
      </c>
      <c r="Q66" s="28" t="str">
        <f>IF($N66="","",IF(ISERROR(VLOOKUP($N66,工事基本情報!$H$13:$K$37,VLOOKUP(Q$44,$E$65:$G$69,3,FALSE),FALSE))=TRUE,$D$1,IF(VLOOKUP($N66,工事基本情報!$H$13:$K$37,VLOOKUP(Q$44,$E$65:$G$69,3,FALSE),FALSE)=$B$26,$D$2,$D$1)))</f>
        <v/>
      </c>
      <c r="R66" s="28" t="str">
        <f>IF($N66="","",IF(ISERROR(VLOOKUP($N66,工事基本情報!$H$13:$K$37,VLOOKUP(R$44,$E$65:$G$69,3,FALSE),FALSE))=TRUE,$D$1,IF(VLOOKUP($N66,工事基本情報!$H$13:$K$37,VLOOKUP(R$44,$E$65:$G$69,3,FALSE),FALSE)=$B$26,$D$2,$D$1)))</f>
        <v/>
      </c>
      <c r="S66" s="53" t="str">
        <f>IF($N66="","",IF(ISERROR(VLOOKUP($N66,工事基本情報!$H$13:$K$37,VLOOKUP(S$44,$E$65:$G$69,3,FALSE),FALSE))=TRUE,$D$1,IF(VLOOKUP($N66,工事基本情報!$H$13:$K$37,VLOOKUP(S$44,$E$65:$G$69,3,FALSE),FALSE)=$B$26,$D$2,$D$1)))</f>
        <v/>
      </c>
    </row>
    <row r="67" spans="5:19" x14ac:dyDescent="0.55000000000000004">
      <c r="E67" s="52" t="str">
        <f>工事基本情報!K12</f>
        <v/>
      </c>
      <c r="F67" s="28">
        <v>6</v>
      </c>
      <c r="G67" s="53">
        <v>4</v>
      </c>
      <c r="I67" s="18" t="str">
        <f>CONCATENATE($G$8,"（",工事基本情報!$J$7,"）")</f>
        <v>屋根（0）</v>
      </c>
      <c r="J67" s="18" t="s">
        <v>25</v>
      </c>
      <c r="M67" s="18">
        <v>23</v>
      </c>
      <c r="N67" s="52" t="str">
        <f t="shared" si="40"/>
        <v/>
      </c>
      <c r="O67" s="28" t="str">
        <f t="shared" si="43"/>
        <v/>
      </c>
      <c r="P67" s="28" t="str">
        <f t="shared" si="44"/>
        <v/>
      </c>
      <c r="Q67" s="28" t="str">
        <f>IF($N67="","",IF(ISERROR(VLOOKUP($N67,工事基本情報!$H$13:$K$37,VLOOKUP(Q$44,$E$65:$G$69,3,FALSE),FALSE))=TRUE,$D$1,IF(VLOOKUP($N67,工事基本情報!$H$13:$K$37,VLOOKUP(Q$44,$E$65:$G$69,3,FALSE),FALSE)=$B$26,$D$2,$D$1)))</f>
        <v/>
      </c>
      <c r="R67" s="28" t="str">
        <f>IF($N67="","",IF(ISERROR(VLOOKUP($N67,工事基本情報!$H$13:$K$37,VLOOKUP(R$44,$E$65:$G$69,3,FALSE),FALSE))=TRUE,$D$1,IF(VLOOKUP($N67,工事基本情報!$H$13:$K$37,VLOOKUP(R$44,$E$65:$G$69,3,FALSE),FALSE)=$B$26,$D$2,$D$1)))</f>
        <v/>
      </c>
      <c r="S67" s="53" t="str">
        <f>IF($N67="","",IF(ISERROR(VLOOKUP($N67,工事基本情報!$H$13:$K$37,VLOOKUP(S$44,$E$65:$G$69,3,FALSE),FALSE))=TRUE,$D$1,IF(VLOOKUP($N67,工事基本情報!$H$13:$K$37,VLOOKUP(S$44,$E$65:$G$69,3,FALSE),FALSE)=$B$26,$D$2,$D$1)))</f>
        <v/>
      </c>
    </row>
    <row r="68" spans="5:19" x14ac:dyDescent="0.55000000000000004">
      <c r="E68" s="52" t="str">
        <f>O44</f>
        <v>シール工事</v>
      </c>
      <c r="F68" s="28">
        <v>2</v>
      </c>
      <c r="G68" s="53"/>
      <c r="I68" s="18" t="e">
        <f>CONCATENATE($G$8,"（",工事基本情報!$J$8,"）")</f>
        <v>#N/A</v>
      </c>
      <c r="J68" s="18" t="s">
        <v>25</v>
      </c>
      <c r="M68" s="18">
        <v>24</v>
      </c>
      <c r="N68" s="52" t="str">
        <f t="shared" si="40"/>
        <v/>
      </c>
      <c r="O68" s="28" t="str">
        <f t="shared" si="43"/>
        <v/>
      </c>
      <c r="P68" s="28" t="str">
        <f t="shared" si="44"/>
        <v/>
      </c>
      <c r="Q68" s="28" t="str">
        <f>IF($N68="","",IF(ISERROR(VLOOKUP($N68,工事基本情報!$H$13:$K$37,VLOOKUP(Q$44,$E$65:$G$69,3,FALSE),FALSE))=TRUE,$D$1,IF(VLOOKUP($N68,工事基本情報!$H$13:$K$37,VLOOKUP(Q$44,$E$65:$G$69,3,FALSE),FALSE)=$B$26,$D$2,$D$1)))</f>
        <v/>
      </c>
      <c r="R68" s="28" t="str">
        <f>IF($N68="","",IF(ISERROR(VLOOKUP($N68,工事基本情報!$H$13:$K$37,VLOOKUP(R$44,$E$65:$G$69,3,FALSE),FALSE))=TRUE,$D$1,IF(VLOOKUP($N68,工事基本情報!$H$13:$K$37,VLOOKUP(R$44,$E$65:$G$69,3,FALSE),FALSE)=$B$26,$D$2,$D$1)))</f>
        <v/>
      </c>
      <c r="S68" s="53" t="str">
        <f>IF($N68="","",IF(ISERROR(VLOOKUP($N68,工事基本情報!$H$13:$K$37,VLOOKUP(S$44,$E$65:$G$69,3,FALSE),FALSE))=TRUE,$D$1,IF(VLOOKUP($N68,工事基本情報!$H$13:$K$37,VLOOKUP(S$44,$E$65:$G$69,3,FALSE),FALSE)=$B$26,$D$2,$D$1)))</f>
        <v/>
      </c>
    </row>
    <row r="69" spans="5:19" ht="18.5" thickBot="1" x14ac:dyDescent="0.6">
      <c r="E69" s="55" t="str">
        <f>P44</f>
        <v>タスペーサー</v>
      </c>
      <c r="F69" s="56">
        <v>3</v>
      </c>
      <c r="G69" s="57"/>
      <c r="M69" s="18">
        <v>25</v>
      </c>
      <c r="N69" s="52" t="str">
        <f t="shared" si="40"/>
        <v/>
      </c>
      <c r="O69" s="28" t="str">
        <f t="shared" si="43"/>
        <v/>
      </c>
      <c r="P69" s="28" t="str">
        <f t="shared" si="44"/>
        <v/>
      </c>
      <c r="Q69" s="28" t="str">
        <f>IF($N69="","",IF(ISERROR(VLOOKUP($N69,工事基本情報!$H$13:$K$37,VLOOKUP(Q$44,$E$65:$G$69,3,FALSE),FALSE))=TRUE,$D$1,IF(VLOOKUP($N69,工事基本情報!$H$13:$K$37,VLOOKUP(Q$44,$E$65:$G$69,3,FALSE),FALSE)=$B$26,$D$2,$D$1)))</f>
        <v/>
      </c>
      <c r="R69" s="28" t="str">
        <f>IF($N69="","",IF(ISERROR(VLOOKUP($N69,工事基本情報!$H$13:$K$37,VLOOKUP(R$44,$E$65:$G$69,3,FALSE),FALSE))=TRUE,$D$1,IF(VLOOKUP($N69,工事基本情報!$H$13:$K$37,VLOOKUP(R$44,$E$65:$G$69,3,FALSE),FALSE)=$B$26,$D$2,$D$1)))</f>
        <v/>
      </c>
      <c r="S69" s="53" t="str">
        <f>IF($N69="","",IF(ISERROR(VLOOKUP($N69,工事基本情報!$H$13:$K$37,VLOOKUP(S$44,$E$65:$G$69,3,FALSE),FALSE))=TRUE,$D$1,IF(VLOOKUP($N69,工事基本情報!$H$13:$K$37,VLOOKUP(S$44,$E$65:$G$69,3,FALSE),FALSE)=$B$26,$D$2,$D$1)))</f>
        <v/>
      </c>
    </row>
    <row r="70" spans="5:19" x14ac:dyDescent="0.55000000000000004">
      <c r="M70" s="18">
        <v>26</v>
      </c>
      <c r="N70" s="52" t="str">
        <f t="shared" si="40"/>
        <v/>
      </c>
      <c r="O70" s="28" t="str">
        <f t="shared" si="43"/>
        <v/>
      </c>
      <c r="P70" s="28" t="str">
        <f t="shared" si="44"/>
        <v/>
      </c>
      <c r="Q70" s="28" t="str">
        <f>IF($N70="","",IF(ISERROR(VLOOKUP($N70,工事基本情報!$H$13:$K$37,VLOOKUP(Q$44,$E$65:$G$69,3,FALSE),FALSE))=TRUE,$D$1,IF(VLOOKUP($N70,工事基本情報!$H$13:$K$37,VLOOKUP(Q$44,$E$65:$G$69,3,FALSE),FALSE)=$B$26,$D$2,$D$1)))</f>
        <v/>
      </c>
      <c r="R70" s="28" t="str">
        <f>IF($N70="","",IF(ISERROR(VLOOKUP($N70,工事基本情報!$H$13:$K$37,VLOOKUP(R$44,$E$65:$G$69,3,FALSE),FALSE))=TRUE,$D$1,IF(VLOOKUP($N70,工事基本情報!$H$13:$K$37,VLOOKUP(R$44,$E$65:$G$69,3,FALSE),FALSE)=$B$26,$D$2,$D$1)))</f>
        <v/>
      </c>
      <c r="S70" s="53" t="str">
        <f>IF($N70="","",IF(ISERROR(VLOOKUP($N70,工事基本情報!$H$13:$K$37,VLOOKUP(S$44,$E$65:$G$69,3,FALSE),FALSE))=TRUE,$D$1,IF(VLOOKUP($N70,工事基本情報!$H$13:$K$37,VLOOKUP(S$44,$E$65:$G$69,3,FALSE),FALSE)=$B$26,$D$2,$D$1)))</f>
        <v/>
      </c>
    </row>
    <row r="71" spans="5:19" ht="18.5" thickBot="1" x14ac:dyDescent="0.6">
      <c r="M71" s="18">
        <v>27</v>
      </c>
      <c r="N71" s="55" t="str">
        <f t="shared" si="40"/>
        <v/>
      </c>
      <c r="O71" s="56" t="str">
        <f t="shared" si="43"/>
        <v/>
      </c>
      <c r="P71" s="56" t="str">
        <f t="shared" si="44"/>
        <v/>
      </c>
      <c r="Q71" s="56" t="str">
        <f>IF($N71="","",IF(ISERROR(VLOOKUP($N71,工事基本情報!$H$13:$K$37,VLOOKUP(Q$44,$E$65:$G$69,3,FALSE),FALSE))=TRUE,$D$1,IF(VLOOKUP($N71,工事基本情報!$H$13:$K$37,VLOOKUP(Q$44,$E$65:$G$69,3,FALSE),FALSE)=$B$26,$D$2,$D$1)))</f>
        <v/>
      </c>
      <c r="R71" s="56" t="str">
        <f>IF($N71="","",IF(ISERROR(VLOOKUP($N71,工事基本情報!$H$13:$K$37,VLOOKUP(R$44,$E$65:$G$69,3,FALSE),FALSE))=TRUE,$D$1,IF(VLOOKUP($N71,工事基本情報!$H$13:$K$37,VLOOKUP(R$44,$E$65:$G$69,3,FALSE),FALSE)=$B$26,$D$2,$D$1)))</f>
        <v/>
      </c>
      <c r="S71" s="57" t="str">
        <f>IF($N71="","",IF(ISERROR(VLOOKUP($N71,工事基本情報!$H$13:$K$37,VLOOKUP(S$44,$E$65:$G$69,3,FALSE),FALSE))=TRUE,$D$1,IF(VLOOKUP($N71,工事基本情報!$H$13:$K$37,VLOOKUP(S$44,$E$65:$G$69,3,FALSE),FALSE)=$B$26,$D$2,$D$1)))</f>
        <v/>
      </c>
    </row>
    <row r="72" spans="5:19" x14ac:dyDescent="0.55000000000000004">
      <c r="E72" s="18" t="str">
        <f>工事基本情報!B7</f>
        <v>屋根</v>
      </c>
      <c r="F72" s="18" t="str">
        <f>工事基本情報!D7</f>
        <v/>
      </c>
      <c r="G72" s="18" t="str">
        <f>工事基本情報!E7</f>
        <v/>
      </c>
    </row>
    <row r="73" spans="5:19" x14ac:dyDescent="0.55000000000000004">
      <c r="E73" s="18" t="str">
        <f>工事基本情報!B8</f>
        <v>外壁</v>
      </c>
      <c r="F73" s="18" t="str">
        <f>工事基本情報!D8</f>
        <v/>
      </c>
      <c r="G73" s="18" t="str">
        <f>工事基本情報!E8</f>
        <v/>
      </c>
    </row>
    <row r="74" spans="5:19" x14ac:dyDescent="0.55000000000000004">
      <c r="E74" s="18" t="str">
        <f>工事基本情報!C13</f>
        <v/>
      </c>
      <c r="F74" s="18" t="str">
        <f>工事基本情報!D13</f>
        <v/>
      </c>
      <c r="G74" s="18" t="str">
        <f>工事基本情報!E13</f>
        <v/>
      </c>
      <c r="O74" s="18" t="s">
        <v>1</v>
      </c>
      <c r="P74" s="18" t="str">
        <f>CONCATENATE($G$8,"（",工事基本情報!$J$7,"）")</f>
        <v>屋根（0）</v>
      </c>
    </row>
    <row r="75" spans="5:19" x14ac:dyDescent="0.55000000000000004">
      <c r="E75" s="18" t="str">
        <f>工事基本情報!C14</f>
        <v>軒天</v>
      </c>
      <c r="F75" s="18" t="str">
        <f>工事基本情報!D14</f>
        <v/>
      </c>
      <c r="G75" s="18" t="str">
        <f>工事基本情報!E14</f>
        <v/>
      </c>
      <c r="O75" s="18" t="s">
        <v>2</v>
      </c>
      <c r="P75" s="18" t="e">
        <f>CONCATENATE($G$8,"（",工事基本情報!$J$8,"）")</f>
        <v>#N/A</v>
      </c>
    </row>
    <row r="76" spans="5:19" x14ac:dyDescent="0.55000000000000004">
      <c r="E76" s="18" t="str">
        <f>工事基本情報!C15</f>
        <v>破風・鼻隠し</v>
      </c>
      <c r="F76" s="18" t="str">
        <f>工事基本情報!D15</f>
        <v/>
      </c>
      <c r="G76" s="18" t="str">
        <f>工事基本情報!E15</f>
        <v/>
      </c>
      <c r="O76" s="18" t="s">
        <v>3</v>
      </c>
      <c r="P76" s="18" t="s">
        <v>31</v>
      </c>
    </row>
    <row r="77" spans="5:19" x14ac:dyDescent="0.55000000000000004">
      <c r="E77" s="18" t="str">
        <f>工事基本情報!C16</f>
        <v>幕板</v>
      </c>
      <c r="F77" s="18" t="str">
        <f>工事基本情報!D16</f>
        <v/>
      </c>
      <c r="G77" s="18" t="str">
        <f>工事基本情報!E16</f>
        <v/>
      </c>
      <c r="O77" s="18" t="s">
        <v>4</v>
      </c>
    </row>
    <row r="78" spans="5:19" x14ac:dyDescent="0.55000000000000004">
      <c r="E78" s="18" t="str">
        <f>工事基本情報!C17</f>
        <v>雨樋</v>
      </c>
      <c r="F78" s="18" t="str">
        <f>工事基本情報!D17</f>
        <v/>
      </c>
      <c r="G78" s="18" t="str">
        <f>工事基本情報!E17</f>
        <v/>
      </c>
      <c r="O78" s="18" t="s">
        <v>58</v>
      </c>
    </row>
    <row r="79" spans="5:19" x14ac:dyDescent="0.55000000000000004">
      <c r="E79" s="18" t="str">
        <f>工事基本情報!C18</f>
        <v>水切り</v>
      </c>
      <c r="F79" s="18" t="str">
        <f>工事基本情報!D18</f>
        <v/>
      </c>
      <c r="G79" s="18" t="str">
        <f>工事基本情報!E18</f>
        <v/>
      </c>
      <c r="O79" s="18" t="s">
        <v>59</v>
      </c>
    </row>
    <row r="80" spans="5:19" x14ac:dyDescent="0.55000000000000004">
      <c r="E80" s="18" t="str">
        <f>工事基本情報!C19</f>
        <v>笠木</v>
      </c>
      <c r="F80" s="18" t="str">
        <f>工事基本情報!D19</f>
        <v/>
      </c>
      <c r="G80" s="18" t="str">
        <f>工事基本情報!E19</f>
        <v/>
      </c>
      <c r="O80" s="18" t="s">
        <v>60</v>
      </c>
    </row>
    <row r="81" spans="5:15" x14ac:dyDescent="0.55000000000000004">
      <c r="E81" s="18" t="str">
        <f>工事基本情報!C20</f>
        <v>雨戸</v>
      </c>
      <c r="F81" s="18" t="str">
        <f>工事基本情報!D20</f>
        <v/>
      </c>
      <c r="G81" s="18" t="str">
        <f>工事基本情報!E20</f>
        <v/>
      </c>
      <c r="O81" s="18" t="s">
        <v>61</v>
      </c>
    </row>
    <row r="82" spans="5:15" x14ac:dyDescent="0.55000000000000004">
      <c r="E82" s="18" t="str">
        <f>工事基本情報!C21</f>
        <v>ｼｬｯﾀｰﾎﾞｯｸｽ</v>
      </c>
      <c r="F82" s="18" t="str">
        <f>工事基本情報!D21</f>
        <v/>
      </c>
      <c r="G82" s="18" t="str">
        <f>工事基本情報!E21</f>
        <v/>
      </c>
      <c r="O82" s="18" t="s">
        <v>62</v>
      </c>
    </row>
    <row r="83" spans="5:15" x14ac:dyDescent="0.55000000000000004">
      <c r="E83" s="18" t="str">
        <f>工事基本情報!C22</f>
        <v>通気口</v>
      </c>
      <c r="F83" s="18" t="str">
        <f>工事基本情報!D22</f>
        <v/>
      </c>
      <c r="G83" s="18" t="str">
        <f>工事基本情報!E22</f>
        <v/>
      </c>
      <c r="O83" s="18" t="s">
        <v>63</v>
      </c>
    </row>
    <row r="84" spans="5:15" x14ac:dyDescent="0.55000000000000004">
      <c r="E84" s="18" t="str">
        <f>工事基本情報!C23</f>
        <v/>
      </c>
      <c r="F84" s="18" t="str">
        <f>工事基本情報!D23</f>
        <v/>
      </c>
      <c r="G84" s="18" t="str">
        <f>工事基本情報!E23</f>
        <v/>
      </c>
      <c r="O84" s="18" t="s">
        <v>64</v>
      </c>
    </row>
    <row r="85" spans="5:15" x14ac:dyDescent="0.55000000000000004">
      <c r="E85" s="18" t="str">
        <f>工事基本情報!C24</f>
        <v/>
      </c>
      <c r="F85" s="18" t="str">
        <f>工事基本情報!D24</f>
        <v/>
      </c>
      <c r="G85" s="18" t="str">
        <f>工事基本情報!E24</f>
        <v/>
      </c>
      <c r="O85" s="18" t="s">
        <v>65</v>
      </c>
    </row>
    <row r="86" spans="5:15" x14ac:dyDescent="0.55000000000000004">
      <c r="E86" s="18" t="str">
        <f>工事基本情報!C25</f>
        <v/>
      </c>
      <c r="F86" s="18" t="str">
        <f>工事基本情報!D25</f>
        <v/>
      </c>
      <c r="G86" s="18" t="str">
        <f>工事基本情報!E25</f>
        <v/>
      </c>
    </row>
    <row r="87" spans="5:15" x14ac:dyDescent="0.55000000000000004">
      <c r="E87" s="18" t="str">
        <f>工事基本情報!C26</f>
        <v/>
      </c>
      <c r="F87" s="18" t="str">
        <f>工事基本情報!D26</f>
        <v/>
      </c>
      <c r="G87" s="18" t="str">
        <f>工事基本情報!E26</f>
        <v/>
      </c>
    </row>
    <row r="88" spans="5:15" x14ac:dyDescent="0.55000000000000004">
      <c r="E88" s="18" t="str">
        <f>工事基本情報!C27</f>
        <v/>
      </c>
      <c r="F88" s="18" t="str">
        <f>工事基本情報!D27</f>
        <v/>
      </c>
      <c r="G88" s="18" t="str">
        <f>工事基本情報!E27</f>
        <v/>
      </c>
    </row>
  </sheetData>
  <sheetProtection algorithmName="SHA-512" hashValue="Jat/oaqSNNAqrEYy6cL/MXfBXvZRRgHb9ofEryC1XdrxNDR38ZxZdfbSrK46Zp2EbStw5uFUC3eWYtEPvuS/Cg==" saltValue="gkrBGFK0zzJZEpWTH0eaEA==" spinCount="100000" sheet="1" objects="1" scenarios="1"/>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483A1-A763-42E2-B0FE-A9941297A896}">
  <sheetPr>
    <pageSetUpPr fitToPage="1"/>
  </sheetPr>
  <dimension ref="A1:AL780"/>
  <sheetViews>
    <sheetView showGridLines="0" zoomScaleNormal="100" zoomScaleSheetLayoutView="100" workbookViewId="0"/>
  </sheetViews>
  <sheetFormatPr defaultColWidth="10.6640625" defaultRowHeight="18" x14ac:dyDescent="0.55000000000000004"/>
  <cols>
    <col min="1" max="16384" width="10.6640625" style="1"/>
  </cols>
  <sheetData>
    <row r="1" spans="1:38" x14ac:dyDescent="0.55000000000000004">
      <c r="H1" s="1">
        <v>1</v>
      </c>
      <c r="K1" s="1">
        <v>2</v>
      </c>
      <c r="N1" s="1">
        <v>3</v>
      </c>
      <c r="Q1" s="1">
        <v>4</v>
      </c>
      <c r="T1" s="1">
        <v>5</v>
      </c>
      <c r="W1" s="1">
        <v>6</v>
      </c>
      <c r="Z1" s="1">
        <v>7</v>
      </c>
    </row>
    <row r="2" spans="1:38" ht="22.5" x14ac:dyDescent="0.55000000000000004">
      <c r="B2" s="2"/>
      <c r="E2" s="240" t="s">
        <v>78</v>
      </c>
      <c r="F2" s="240"/>
      <c r="G2" s="240"/>
      <c r="H2" s="240"/>
      <c r="I2" s="240"/>
      <c r="J2" s="240"/>
      <c r="K2" s="240"/>
      <c r="L2" s="240"/>
      <c r="M2" s="240"/>
      <c r="N2" s="240"/>
      <c r="O2" s="240"/>
      <c r="P2" s="240"/>
      <c r="Q2" s="240"/>
      <c r="R2" s="240"/>
      <c r="S2" s="240"/>
      <c r="T2" s="240"/>
      <c r="U2" s="240"/>
      <c r="V2" s="240"/>
      <c r="W2" s="240"/>
      <c r="X2" s="240"/>
      <c r="Z2" s="3" t="s">
        <v>22</v>
      </c>
      <c r="AA2" s="252" t="str">
        <f>工事基本情報!$D$2</f>
        <v>　様</v>
      </c>
      <c r="AB2" s="252"/>
      <c r="AC2" s="252"/>
      <c r="AD2" s="252"/>
    </row>
    <row r="3" spans="1:38" x14ac:dyDescent="0.55000000000000004">
      <c r="B3" s="1" t="s">
        <v>21</v>
      </c>
      <c r="G3" s="1" t="s">
        <v>79</v>
      </c>
      <c r="AB3" s="241">
        <f ca="1">NOW()</f>
        <v>45012.631268055557</v>
      </c>
      <c r="AC3" s="241"/>
      <c r="AD3" s="241"/>
    </row>
    <row r="4" spans="1:38" x14ac:dyDescent="0.55000000000000004">
      <c r="B4" s="238"/>
      <c r="C4" s="9" t="str">
        <f>'チェック表（印刷用）'!C4</f>
        <v>施工開始前</v>
      </c>
      <c r="D4" s="9" t="str">
        <f>C4</f>
        <v>施工開始前</v>
      </c>
      <c r="E4" s="9" t="str">
        <f>'チェック表（印刷用）'!E4</f>
        <v>高圧洗浄</v>
      </c>
      <c r="F4" s="9" t="str">
        <f>E4</f>
        <v>高圧洗浄</v>
      </c>
      <c r="G4" s="9" t="str">
        <f>E4</f>
        <v>高圧洗浄</v>
      </c>
      <c r="H4" s="9" t="str">
        <f>'チェック表（印刷用）'!H4</f>
        <v>　</v>
      </c>
      <c r="I4" s="9" t="str">
        <f t="shared" ref="I4" si="0">H4</f>
        <v>　</v>
      </c>
      <c r="J4" s="9" t="str">
        <f t="shared" ref="J4" si="1">H4</f>
        <v>　</v>
      </c>
      <c r="K4" s="9" t="str">
        <f>'チェック表（印刷用）'!K4</f>
        <v>　</v>
      </c>
      <c r="L4" s="9" t="str">
        <f t="shared" ref="L4" si="2">K4</f>
        <v>　</v>
      </c>
      <c r="M4" s="9" t="str">
        <f t="shared" ref="M4" si="3">K4</f>
        <v>　</v>
      </c>
      <c r="N4" s="9" t="str">
        <f>'チェック表（印刷用）'!N4</f>
        <v>　</v>
      </c>
      <c r="O4" s="9" t="str">
        <f t="shared" ref="O4" si="4">N4</f>
        <v>　</v>
      </c>
      <c r="P4" s="9" t="str">
        <f t="shared" ref="P4" si="5">N4</f>
        <v>　</v>
      </c>
      <c r="Q4" s="9" t="str">
        <f>'チェック表（印刷用）'!Q4</f>
        <v>　</v>
      </c>
      <c r="R4" s="9" t="str">
        <f t="shared" ref="R4" si="6">Q4</f>
        <v>　</v>
      </c>
      <c r="S4" s="9" t="str">
        <f t="shared" ref="S4" si="7">Q4</f>
        <v>　</v>
      </c>
      <c r="T4" s="9" t="str">
        <f>'チェック表（印刷用）'!T4</f>
        <v>　</v>
      </c>
      <c r="U4" s="9" t="str">
        <f t="shared" ref="U4" si="8">T4</f>
        <v>　</v>
      </c>
      <c r="V4" s="9" t="str">
        <f t="shared" ref="V4" si="9">T4</f>
        <v>　</v>
      </c>
      <c r="W4" s="9" t="str">
        <f>'チェック表（印刷用）'!W4</f>
        <v>　</v>
      </c>
      <c r="X4" s="9" t="str">
        <f t="shared" ref="X4" si="10">W4</f>
        <v>　</v>
      </c>
      <c r="Y4" s="9" t="str">
        <f t="shared" ref="Y4" si="11">W4</f>
        <v>　</v>
      </c>
      <c r="Z4" s="9" t="str">
        <f>'チェック表（印刷用）'!Z4</f>
        <v>　</v>
      </c>
      <c r="AA4" s="9" t="str">
        <f t="shared" ref="AA4" si="12">Z4</f>
        <v>　</v>
      </c>
      <c r="AB4" s="9" t="str">
        <f t="shared" ref="AB4" si="13">Z4</f>
        <v>　</v>
      </c>
      <c r="AC4" s="9" t="str">
        <f>'チェック表（印刷用）'!AC4</f>
        <v>工事完了後</v>
      </c>
      <c r="AD4" s="9" t="str">
        <f>AC4</f>
        <v>工事完了後</v>
      </c>
    </row>
    <row r="5" spans="1:38" x14ac:dyDescent="0.55000000000000004">
      <c r="B5" s="238"/>
      <c r="E5" s="10" t="str">
        <f>'チェック表（印刷用）'!E5</f>
        <v>作業中</v>
      </c>
      <c r="F5" s="10" t="str">
        <f>'チェック表（印刷用）'!F5</f>
        <v>作業完了</v>
      </c>
      <c r="G5" s="10" t="str">
        <f>F5</f>
        <v>作業完了</v>
      </c>
      <c r="H5" s="10" t="str">
        <f>'チェック表（印刷用）'!H5</f>
        <v/>
      </c>
      <c r="I5" s="10" t="str">
        <f>'チェック表（印刷用）'!I5</f>
        <v/>
      </c>
      <c r="J5" s="10" t="str">
        <f t="shared" ref="J5" si="14">I5</f>
        <v/>
      </c>
      <c r="K5" s="10" t="str">
        <f>'チェック表（印刷用）'!K5</f>
        <v/>
      </c>
      <c r="L5" s="10" t="str">
        <f>'チェック表（印刷用）'!L5</f>
        <v/>
      </c>
      <c r="M5" s="10" t="str">
        <f t="shared" ref="M5" si="15">L5</f>
        <v/>
      </c>
      <c r="N5" s="10" t="str">
        <f>'チェック表（印刷用）'!N5</f>
        <v/>
      </c>
      <c r="O5" s="10" t="str">
        <f>'チェック表（印刷用）'!O5</f>
        <v/>
      </c>
      <c r="P5" s="10" t="str">
        <f t="shared" ref="P5" si="16">O5</f>
        <v/>
      </c>
      <c r="Q5" s="10" t="str">
        <f>'チェック表（印刷用）'!Q5</f>
        <v/>
      </c>
      <c r="R5" s="10" t="str">
        <f>'チェック表（印刷用）'!R5</f>
        <v/>
      </c>
      <c r="S5" s="10" t="str">
        <f t="shared" ref="S5" si="17">R5</f>
        <v/>
      </c>
      <c r="T5" s="10" t="str">
        <f>'チェック表（印刷用）'!T5</f>
        <v/>
      </c>
      <c r="U5" s="10" t="str">
        <f>'チェック表（印刷用）'!U5</f>
        <v/>
      </c>
      <c r="V5" s="10" t="str">
        <f t="shared" ref="V5" si="18">U5</f>
        <v/>
      </c>
      <c r="W5" s="10" t="str">
        <f>'チェック表（印刷用）'!W5</f>
        <v/>
      </c>
      <c r="X5" s="10" t="str">
        <f>'チェック表（印刷用）'!X5</f>
        <v/>
      </c>
      <c r="Y5" s="10" t="str">
        <f t="shared" ref="Y5" si="19">X5</f>
        <v/>
      </c>
      <c r="Z5" s="10" t="str">
        <f>'チェック表（印刷用）'!Z5</f>
        <v/>
      </c>
      <c r="AA5" s="10" t="str">
        <f>'チェック表（印刷用）'!AA5</f>
        <v/>
      </c>
      <c r="AB5" s="10" t="str">
        <f t="shared" ref="AB5" si="20">AA5</f>
        <v/>
      </c>
    </row>
    <row r="6" spans="1:38" x14ac:dyDescent="0.55000000000000004">
      <c r="B6" s="238"/>
      <c r="C6" s="10" t="str">
        <f>'チェック表（印刷用）'!C5</f>
        <v>アウト</v>
      </c>
      <c r="D6" s="10" t="str">
        <f>'チェック表（印刷用）'!D5</f>
        <v>アップ</v>
      </c>
      <c r="E6" s="10" t="str">
        <f>E5</f>
        <v>作業中</v>
      </c>
      <c r="F6" s="94" t="str">
        <f>'チェック表（印刷用）'!F6</f>
        <v>アウト</v>
      </c>
      <c r="G6" s="94" t="str">
        <f>'チェック表（印刷用）'!G6</f>
        <v>アップ</v>
      </c>
      <c r="H6" s="10" t="str">
        <f t="shared" ref="H6" si="21">H5</f>
        <v/>
      </c>
      <c r="I6" s="94" t="str">
        <f>'チェック表（印刷用）'!I6</f>
        <v/>
      </c>
      <c r="J6" s="94" t="str">
        <f>'チェック表（印刷用）'!J6</f>
        <v/>
      </c>
      <c r="K6" s="10" t="str">
        <f t="shared" ref="K6" si="22">K5</f>
        <v/>
      </c>
      <c r="L6" s="94" t="str">
        <f>'チェック表（印刷用）'!L6</f>
        <v/>
      </c>
      <c r="M6" s="94" t="str">
        <f>'チェック表（印刷用）'!M6</f>
        <v/>
      </c>
      <c r="N6" s="10" t="str">
        <f t="shared" ref="N6" si="23">N5</f>
        <v/>
      </c>
      <c r="O6" s="94" t="str">
        <f>'チェック表（印刷用）'!O6</f>
        <v/>
      </c>
      <c r="P6" s="94" t="str">
        <f>'チェック表（印刷用）'!P6</f>
        <v/>
      </c>
      <c r="Q6" s="10" t="str">
        <f t="shared" ref="Q6" si="24">Q5</f>
        <v/>
      </c>
      <c r="R6" s="94" t="str">
        <f>'チェック表（印刷用）'!R6</f>
        <v/>
      </c>
      <c r="S6" s="94" t="str">
        <f>'チェック表（印刷用）'!S6</f>
        <v/>
      </c>
      <c r="T6" s="10" t="str">
        <f t="shared" ref="T6" si="25">T5</f>
        <v/>
      </c>
      <c r="U6" s="94" t="str">
        <f>'チェック表（印刷用）'!U6</f>
        <v/>
      </c>
      <c r="V6" s="94" t="str">
        <f>'チェック表（印刷用）'!V6</f>
        <v/>
      </c>
      <c r="W6" s="10" t="str">
        <f t="shared" ref="W6" si="26">W5</f>
        <v/>
      </c>
      <c r="X6" s="94" t="str">
        <f>'チェック表（印刷用）'!X6</f>
        <v/>
      </c>
      <c r="Y6" s="94" t="str">
        <f>'チェック表（印刷用）'!Y6</f>
        <v/>
      </c>
      <c r="Z6" s="10" t="str">
        <f t="shared" ref="Z6" si="27">Z5</f>
        <v/>
      </c>
      <c r="AA6" s="94" t="str">
        <f>'チェック表（印刷用）'!AA6</f>
        <v/>
      </c>
      <c r="AB6" s="94" t="str">
        <f>'チェック表（印刷用）'!AB6</f>
        <v/>
      </c>
      <c r="AC6" s="10" t="str">
        <f>'チェック表（印刷用）'!AC5</f>
        <v>アウト</v>
      </c>
      <c r="AD6" s="10" t="str">
        <f>'チェック表（印刷用）'!AD5</f>
        <v>アップ</v>
      </c>
      <c r="AK6" s="1">
        <f>MAX(AK7:AK780)</f>
        <v>4</v>
      </c>
    </row>
    <row r="7" spans="1:38" x14ac:dyDescent="0.55000000000000004">
      <c r="B7" s="94" t="str">
        <f>'チェック表（印刷用）'!B7</f>
        <v>全体（足場なし）</v>
      </c>
      <c r="C7" s="11" t="str">
        <f>IF('チェック表（印刷用）'!C7=ﾜｰｸｼｰﾄ1!$D$2,CONCATENATE($B7,":",C$4,":",C$6),"")</f>
        <v>全体（足場なし）:施工開始前:アウト</v>
      </c>
      <c r="D7" s="12" t="str">
        <f>IF('チェック表（印刷用）'!D7=ﾜｰｸｼｰﾄ1!$D$2,CONCATENATE($B7,":",D$4,":",D$6),"")</f>
        <v/>
      </c>
      <c r="E7" s="12" t="str">
        <f>IF('チェック表（印刷用）'!E7=ﾜｰｸｼｰﾄ1!$D$2,CONCATENATE($B7,":",E$4,":",E$6),"")</f>
        <v/>
      </c>
      <c r="F7" s="12" t="str">
        <f>IF('チェック表（印刷用）'!F7=ﾜｰｸｼｰﾄ1!$D$2,CONCATENATE($B7,":",F$4,":",F$6),"")</f>
        <v/>
      </c>
      <c r="G7" s="12" t="str">
        <f>IF('チェック表（印刷用）'!G7=ﾜｰｸｼｰﾄ1!$D$2,CONCATENATE($B7,":",G$4,":",G$6),"")</f>
        <v/>
      </c>
      <c r="H7" s="12" t="str">
        <f>IF('チェック表（印刷用）'!H7=ﾜｰｸｼｰﾄ1!$D$2,CONCATENATE($B7,":",H$4,":",H$6),"")</f>
        <v/>
      </c>
      <c r="I7" s="12" t="str">
        <f>IF('チェック表（印刷用）'!I7=ﾜｰｸｼｰﾄ1!$D$2,CONCATENATE($B7,":",I$4,":",I$6),"")</f>
        <v/>
      </c>
      <c r="J7" s="12" t="str">
        <f>IF('チェック表（印刷用）'!J7=ﾜｰｸｼｰﾄ1!$D$2,CONCATENATE($B7,":",J$4,":",J$6),"")</f>
        <v/>
      </c>
      <c r="K7" s="12" t="str">
        <f>IF('チェック表（印刷用）'!K7=ﾜｰｸｼｰﾄ1!$D$2,CONCATENATE($B7,":",K$4,":",K$6),"")</f>
        <v/>
      </c>
      <c r="L7" s="12" t="str">
        <f>IF('チェック表（印刷用）'!L7=ﾜｰｸｼｰﾄ1!$D$2,CONCATENATE($B7,":",L$4,":",L$6),"")</f>
        <v/>
      </c>
      <c r="M7" s="12" t="str">
        <f>IF('チェック表（印刷用）'!M7=ﾜｰｸｼｰﾄ1!$D$2,CONCATENATE($B7,":",M$4,":",M$6),"")</f>
        <v/>
      </c>
      <c r="N7" s="12" t="str">
        <f>IF('チェック表（印刷用）'!N7=ﾜｰｸｼｰﾄ1!$D$2,CONCATENATE($B7,":",N$4,":",N$6),"")</f>
        <v/>
      </c>
      <c r="O7" s="12" t="str">
        <f>IF('チェック表（印刷用）'!O7=ﾜｰｸｼｰﾄ1!$D$2,CONCATENATE($B7,":",O$4,":",O$6),"")</f>
        <v/>
      </c>
      <c r="P7" s="12" t="str">
        <f>IF('チェック表（印刷用）'!P7=ﾜｰｸｼｰﾄ1!$D$2,CONCATENATE($B7,":",P$4,":",P$6),"")</f>
        <v/>
      </c>
      <c r="Q7" s="12" t="str">
        <f>IF('チェック表（印刷用）'!Q7=ﾜｰｸｼｰﾄ1!$D$2,CONCATENATE($B7,":",Q$4,":",Q$6),"")</f>
        <v/>
      </c>
      <c r="R7" s="12" t="str">
        <f>IF('チェック表（印刷用）'!R7=ﾜｰｸｼｰﾄ1!$D$2,CONCATENATE($B7,":",R$4,":",R$6),"")</f>
        <v/>
      </c>
      <c r="S7" s="12" t="str">
        <f>IF('チェック表（印刷用）'!S7=ﾜｰｸｼｰﾄ1!$D$2,CONCATENATE($B7,":",S$4,":",S$6),"")</f>
        <v/>
      </c>
      <c r="T7" s="12" t="str">
        <f>IF('チェック表（印刷用）'!T7=ﾜｰｸｼｰﾄ1!$D$2,CONCATENATE($B7,":",T$4,":",T$6),"")</f>
        <v/>
      </c>
      <c r="U7" s="12" t="str">
        <f>IF('チェック表（印刷用）'!U7=ﾜｰｸｼｰﾄ1!$D$2,CONCATENATE($B7,":",U$4,":",U$6),"")</f>
        <v/>
      </c>
      <c r="V7" s="12" t="str">
        <f>IF('チェック表（印刷用）'!V7=ﾜｰｸｼｰﾄ1!$D$2,CONCATENATE($B7,":",V$4,":",V$6),"")</f>
        <v/>
      </c>
      <c r="W7" s="12" t="str">
        <f>IF('チェック表（印刷用）'!W7=ﾜｰｸｼｰﾄ1!$D$2,CONCATENATE($B7,":",W$4,":",W$6),"")</f>
        <v/>
      </c>
      <c r="X7" s="12" t="str">
        <f>IF('チェック表（印刷用）'!X7=ﾜｰｸｼｰﾄ1!$D$2,CONCATENATE($B7,":",X$4,":",X$6),"")</f>
        <v/>
      </c>
      <c r="Y7" s="12" t="str">
        <f>IF('チェック表（印刷用）'!Y7=ﾜｰｸｼｰﾄ1!$D$2,CONCATENATE($B7,":",Y$4,":",Y$6),"")</f>
        <v/>
      </c>
      <c r="Z7" s="12" t="str">
        <f>IF('チェック表（印刷用）'!Z7=ﾜｰｸｼｰﾄ1!$D$2,CONCATENATE($B7,":",Z$4,":",Z$6),"")</f>
        <v/>
      </c>
      <c r="AA7" s="12" t="str">
        <f>IF('チェック表（印刷用）'!AA7=ﾜｰｸｼｰﾄ1!$D$2,CONCATENATE($B7,":",AA$4,":",AA$6),"")</f>
        <v/>
      </c>
      <c r="AB7" s="12" t="str">
        <f>IF('チェック表（印刷用）'!AB7=ﾜｰｸｼｰﾄ1!$D$2,CONCATENATE($B7,":",AB$4,":",AB$6),"")</f>
        <v/>
      </c>
      <c r="AC7" s="11" t="str">
        <f>IF('チェック表（印刷用）'!AC7=ﾜｰｸｼｰﾄ1!$D$2,CONCATENATE($B7,":",AC$4,":",AC$6),"")</f>
        <v>全体（足場なし）:工事完了後:アウト</v>
      </c>
      <c r="AD7" s="12" t="str">
        <f>IF('チェック表（印刷用）'!AD7=ﾜｰｸｼｰﾄ1!$D$2,CONCATENATE($B7,":",AD$4,":",AD$6),"")</f>
        <v/>
      </c>
      <c r="AE7" s="1" t="s">
        <v>95</v>
      </c>
      <c r="AJ7" s="1">
        <v>1</v>
      </c>
      <c r="AK7" s="1">
        <f>IF(AL7="","",1)</f>
        <v>1</v>
      </c>
      <c r="AL7" s="14" t="str">
        <f>C7</f>
        <v>全体（足場なし）:施工開始前:アウト</v>
      </c>
    </row>
    <row r="8" spans="1:38" x14ac:dyDescent="0.55000000000000004">
      <c r="B8" s="94" t="str">
        <f>'チェック表（印刷用）'!B8</f>
        <v>全体（足場設置）</v>
      </c>
      <c r="C8" s="11" t="str">
        <f>IF('チェック表（印刷用）'!C8=ﾜｰｸｼｰﾄ1!$D$2,CONCATENATE($B8,":",C$4,":",C$6),"")</f>
        <v>全体（足場設置）:施工開始前:アウト</v>
      </c>
      <c r="D8" s="12" t="str">
        <f>IF('チェック表（印刷用）'!D8=ﾜｰｸｼｰﾄ1!$D$2,CONCATENATE($B8,":",D$4,":",D$6),"")</f>
        <v/>
      </c>
      <c r="E8" s="12" t="str">
        <f>IF('チェック表（印刷用）'!E8=ﾜｰｸｼｰﾄ1!$D$2,CONCATENATE($B8,":",E$4,":",E$6),"")</f>
        <v/>
      </c>
      <c r="F8" s="12" t="str">
        <f>IF('チェック表（印刷用）'!F8=ﾜｰｸｼｰﾄ1!$D$2,CONCATENATE($B8,":",F$4,":",F$6),"")</f>
        <v/>
      </c>
      <c r="G8" s="12" t="str">
        <f>IF('チェック表（印刷用）'!G8=ﾜｰｸｼｰﾄ1!$D$2,CONCATENATE($B8,":",G$4,":",G$6),"")</f>
        <v/>
      </c>
      <c r="H8" s="12" t="str">
        <f>IF('チェック表（印刷用）'!H8=ﾜｰｸｼｰﾄ1!$D$2,CONCATENATE($B8,":",H$4,":",H$6),"")</f>
        <v/>
      </c>
      <c r="I8" s="12" t="str">
        <f>IF('チェック表（印刷用）'!I8=ﾜｰｸｼｰﾄ1!$D$2,CONCATENATE($B8,":",I$4,":",I$6),"")</f>
        <v/>
      </c>
      <c r="J8" s="12" t="str">
        <f>IF('チェック表（印刷用）'!J8=ﾜｰｸｼｰﾄ1!$D$2,CONCATENATE($B8,":",J$4,":",J$6),"")</f>
        <v/>
      </c>
      <c r="K8" s="12" t="str">
        <f>IF('チェック表（印刷用）'!K8=ﾜｰｸｼｰﾄ1!$D$2,CONCATENATE($B8,":",K$4,":",K$6),"")</f>
        <v/>
      </c>
      <c r="L8" s="12" t="str">
        <f>IF('チェック表（印刷用）'!L8=ﾜｰｸｼｰﾄ1!$D$2,CONCATENATE($B8,":",L$4,":",L$6),"")</f>
        <v/>
      </c>
      <c r="M8" s="12" t="str">
        <f>IF('チェック表（印刷用）'!M8=ﾜｰｸｼｰﾄ1!$D$2,CONCATENATE($B8,":",M$4,":",M$6),"")</f>
        <v/>
      </c>
      <c r="N8" s="12" t="str">
        <f>IF('チェック表（印刷用）'!N8=ﾜｰｸｼｰﾄ1!$D$2,CONCATENATE($B8,":",N$4,":",N$6),"")</f>
        <v/>
      </c>
      <c r="O8" s="12" t="str">
        <f>IF('チェック表（印刷用）'!O8=ﾜｰｸｼｰﾄ1!$D$2,CONCATENATE($B8,":",O$4,":",O$6),"")</f>
        <v/>
      </c>
      <c r="P8" s="12" t="str">
        <f>IF('チェック表（印刷用）'!P8=ﾜｰｸｼｰﾄ1!$D$2,CONCATENATE($B8,":",P$4,":",P$6),"")</f>
        <v/>
      </c>
      <c r="Q8" s="12" t="str">
        <f>IF('チェック表（印刷用）'!Q8=ﾜｰｸｼｰﾄ1!$D$2,CONCATENATE($B8,":",Q$4,":",Q$6),"")</f>
        <v/>
      </c>
      <c r="R8" s="12" t="str">
        <f>IF('チェック表（印刷用）'!R8=ﾜｰｸｼｰﾄ1!$D$2,CONCATENATE($B8,":",R$4,":",R$6),"")</f>
        <v/>
      </c>
      <c r="S8" s="12" t="str">
        <f>IF('チェック表（印刷用）'!S8=ﾜｰｸｼｰﾄ1!$D$2,CONCATENATE($B8,":",S$4,":",S$6),"")</f>
        <v/>
      </c>
      <c r="T8" s="12" t="str">
        <f>IF('チェック表（印刷用）'!T8=ﾜｰｸｼｰﾄ1!$D$2,CONCATENATE($B8,":",T$4,":",T$6),"")</f>
        <v/>
      </c>
      <c r="U8" s="12" t="str">
        <f>IF('チェック表（印刷用）'!U8=ﾜｰｸｼｰﾄ1!$D$2,CONCATENATE($B8,":",U$4,":",U$6),"")</f>
        <v/>
      </c>
      <c r="V8" s="12" t="str">
        <f>IF('チェック表（印刷用）'!V8=ﾜｰｸｼｰﾄ1!$D$2,CONCATENATE($B8,":",V$4,":",V$6),"")</f>
        <v/>
      </c>
      <c r="W8" s="12" t="str">
        <f>IF('チェック表（印刷用）'!W8=ﾜｰｸｼｰﾄ1!$D$2,CONCATENATE($B8,":",W$4,":",W$6),"")</f>
        <v/>
      </c>
      <c r="X8" s="12" t="str">
        <f>IF('チェック表（印刷用）'!X8=ﾜｰｸｼｰﾄ1!$D$2,CONCATENATE($B8,":",X$4,":",X$6),"")</f>
        <v/>
      </c>
      <c r="Y8" s="12" t="str">
        <f>IF('チェック表（印刷用）'!Y8=ﾜｰｸｼｰﾄ1!$D$2,CONCATENATE($B8,":",Y$4,":",Y$6),"")</f>
        <v/>
      </c>
      <c r="Z8" s="12" t="str">
        <f>IF('チェック表（印刷用）'!Z8=ﾜｰｸｼｰﾄ1!$D$2,CONCATENATE($B8,":",Z$4,":",Z$6),"")</f>
        <v/>
      </c>
      <c r="AA8" s="12" t="str">
        <f>IF('チェック表（印刷用）'!AA8=ﾜｰｸｼｰﾄ1!$D$2,CONCATENATE($B8,":",AA$4,":",AA$6),"")</f>
        <v/>
      </c>
      <c r="AB8" s="12" t="str">
        <f>IF('チェック表（印刷用）'!AB8=ﾜｰｸｼｰﾄ1!$D$2,CONCATENATE($B8,":",AB$4,":",AB$6),"")</f>
        <v/>
      </c>
      <c r="AC8" s="12" t="str">
        <f>IF('チェック表（印刷用）'!AC8=ﾜｰｸｼｰﾄ1!$D$2,CONCATENATE($B8,":",AC$4,":",AC$6),"")</f>
        <v/>
      </c>
      <c r="AD8" s="12" t="str">
        <f>IF('チェック表（印刷用）'!AD8=ﾜｰｸｼｰﾄ1!$D$2,CONCATENATE($B8,":",AD$4,":",AD$6),"")</f>
        <v/>
      </c>
      <c r="AJ8" s="1">
        <v>2</v>
      </c>
      <c r="AK8" s="1" t="str">
        <f>IF(AL8="","",MAX(AK$7:AK7)+1)</f>
        <v/>
      </c>
      <c r="AL8" s="14" t="str">
        <f>D7</f>
        <v/>
      </c>
    </row>
    <row r="9" spans="1:38" x14ac:dyDescent="0.55000000000000004">
      <c r="A9" s="1">
        <v>1</v>
      </c>
      <c r="B9" s="94" t="str">
        <f>'チェック表（印刷用）'!B9</f>
        <v/>
      </c>
      <c r="C9" s="12" t="str">
        <f>IF('チェック表（印刷用）'!C9=ﾜｰｸｼｰﾄ1!$D$2,CONCATENATE($B9,":",C$4,":",C$6),"")</f>
        <v/>
      </c>
      <c r="D9" s="12" t="str">
        <f>IF('チェック表（印刷用）'!D9=ﾜｰｸｼｰﾄ1!$D$2,CONCATENATE($B9,":",D$4,":",D$6),"")</f>
        <v/>
      </c>
      <c r="E9" s="12" t="str">
        <f>IF('チェック表（印刷用）'!E9=ﾜｰｸｼｰﾄ1!$D$2,CONCATENATE($B9,":",E$4,":",E$6),"")</f>
        <v/>
      </c>
      <c r="F9" s="12" t="str">
        <f>IF('チェック表（印刷用）'!F9=ﾜｰｸｼｰﾄ1!$D$2,CONCATENATE($B9,":",F$4,":",F$6),"")</f>
        <v/>
      </c>
      <c r="G9" s="12" t="str">
        <f>IF('チェック表（印刷用）'!G9=ﾜｰｸｼｰﾄ1!$D$2,CONCATENATE($B9,":",G$4,":",G$6),"")</f>
        <v/>
      </c>
      <c r="H9" s="12" t="str">
        <f>IF('チェック表（印刷用）'!H9=ﾜｰｸｼｰﾄ1!$D$2,CONCATENATE($B9,":",H$4,":",H$6),"")</f>
        <v/>
      </c>
      <c r="I9" s="12" t="str">
        <f>IF('チェック表（印刷用）'!I9=ﾜｰｸｼｰﾄ1!$D$2,CONCATENATE($B9,":",I$4,":",I$6),"")</f>
        <v/>
      </c>
      <c r="J9" s="12" t="str">
        <f>IF('チェック表（印刷用）'!J9=ﾜｰｸｼｰﾄ1!$D$2,CONCATENATE($B9,":",J$4,":",J$6),"")</f>
        <v/>
      </c>
      <c r="K9" s="12" t="str">
        <f>IF('チェック表（印刷用）'!K9=ﾜｰｸｼｰﾄ1!$D$2,CONCATENATE($B9,":",K$4,":",K$6),"")</f>
        <v/>
      </c>
      <c r="L9" s="12" t="str">
        <f>IF('チェック表（印刷用）'!L9=ﾜｰｸｼｰﾄ1!$D$2,CONCATENATE($B9,":",L$4,":",L$6),"")</f>
        <v/>
      </c>
      <c r="M9" s="12" t="str">
        <f>IF('チェック表（印刷用）'!M9=ﾜｰｸｼｰﾄ1!$D$2,CONCATENATE($B9,":",M$4,":",M$6),"")</f>
        <v/>
      </c>
      <c r="N9" s="12" t="str">
        <f>IF('チェック表（印刷用）'!N9=ﾜｰｸｼｰﾄ1!$D$2,CONCATENATE($B9,":",N$4,":",N$6),"")</f>
        <v/>
      </c>
      <c r="O9" s="12" t="str">
        <f>IF('チェック表（印刷用）'!O9=ﾜｰｸｼｰﾄ1!$D$2,CONCATENATE($B9,":",O$4,":",O$6),"")</f>
        <v/>
      </c>
      <c r="P9" s="12" t="str">
        <f>IF('チェック表（印刷用）'!P9=ﾜｰｸｼｰﾄ1!$D$2,CONCATENATE($B9,":",P$4,":",P$6),"")</f>
        <v/>
      </c>
      <c r="Q9" s="12" t="str">
        <f>IF('チェック表（印刷用）'!Q9=ﾜｰｸｼｰﾄ1!$D$2,CONCATENATE($B9,":",Q$4,":",Q$6),"")</f>
        <v/>
      </c>
      <c r="R9" s="12" t="str">
        <f>IF('チェック表（印刷用）'!R9=ﾜｰｸｼｰﾄ1!$D$2,CONCATENATE($B9,":",R$4,":",R$6),"")</f>
        <v/>
      </c>
      <c r="S9" s="12" t="str">
        <f>IF('チェック表（印刷用）'!S9=ﾜｰｸｼｰﾄ1!$D$2,CONCATENATE($B9,":",S$4,":",S$6),"")</f>
        <v/>
      </c>
      <c r="T9" s="12" t="str">
        <f>IF('チェック表（印刷用）'!T9=ﾜｰｸｼｰﾄ1!$D$2,CONCATENATE($B9,":",T$4,":",T$6),"")</f>
        <v/>
      </c>
      <c r="U9" s="12" t="str">
        <f>IF('チェック表（印刷用）'!U9=ﾜｰｸｼｰﾄ1!$D$2,CONCATENATE($B9,":",U$4,":",U$6),"")</f>
        <v/>
      </c>
      <c r="V9" s="12" t="str">
        <f>IF('チェック表（印刷用）'!V9=ﾜｰｸｼｰﾄ1!$D$2,CONCATENATE($B9,":",V$4,":",V$6),"")</f>
        <v/>
      </c>
      <c r="W9" s="12" t="str">
        <f>IF('チェック表（印刷用）'!W9=ﾜｰｸｼｰﾄ1!$D$2,CONCATENATE($B9,":",W$4,":",W$6),"")</f>
        <v/>
      </c>
      <c r="X9" s="12" t="str">
        <f>IF('チェック表（印刷用）'!X9=ﾜｰｸｼｰﾄ1!$D$2,CONCATENATE($B9,":",X$4,":",X$6),"")</f>
        <v/>
      </c>
      <c r="Y9" s="12" t="str">
        <f>IF('チェック表（印刷用）'!Y9=ﾜｰｸｼｰﾄ1!$D$2,CONCATENATE($B9,":",Y$4,":",Y$6),"")</f>
        <v/>
      </c>
      <c r="Z9" s="12" t="str">
        <f>IF('チェック表（印刷用）'!Z9=ﾜｰｸｼｰﾄ1!$D$2,CONCATENATE($B9,":",Z$4,":",Z$6),"")</f>
        <v/>
      </c>
      <c r="AA9" s="12" t="str">
        <f>IF('チェック表（印刷用）'!AA9=ﾜｰｸｼｰﾄ1!$D$2,CONCATENATE($B9,":",AA$4,":",AA$6),"")</f>
        <v/>
      </c>
      <c r="AB9" s="12" t="str">
        <f>IF('チェック表（印刷用）'!AB9=ﾜｰｸｼｰﾄ1!$D$2,CONCATENATE($B9,":",AB$4,":",AB$6),"")</f>
        <v/>
      </c>
      <c r="AC9" s="11" t="str">
        <f>IF('チェック表（印刷用）'!AC9=ﾜｰｸｼｰﾄ1!$D$2,CONCATENATE($B9,":",AC$4,":",AC$6),"")</f>
        <v/>
      </c>
      <c r="AD9" s="11" t="str">
        <f>IF('チェック表（印刷用）'!AD9=ﾜｰｸｼｰﾄ1!$D$2,CONCATENATE($B9,":",AD$4,":",AD$6),"")</f>
        <v/>
      </c>
      <c r="AJ9" s="1">
        <v>3</v>
      </c>
      <c r="AK9" s="1">
        <f>IF(AL9="","",MAX(AK$7:AK8)+1)</f>
        <v>2</v>
      </c>
      <c r="AL9" s="14" t="str">
        <f>C8</f>
        <v>全体（足場設置）:施工開始前:アウト</v>
      </c>
    </row>
    <row r="10" spans="1:38" x14ac:dyDescent="0.55000000000000004">
      <c r="A10" s="1">
        <v>2</v>
      </c>
      <c r="B10" s="94" t="str">
        <f>'チェック表（印刷用）'!B10</f>
        <v/>
      </c>
      <c r="C10" s="11" t="str">
        <f>IF('チェック表（印刷用）'!C10=ﾜｰｸｼｰﾄ1!$D$2,CONCATENATE($B10,":",C$4,":",C$6),"")</f>
        <v/>
      </c>
      <c r="D10" s="12" t="str">
        <f>IF('チェック表（印刷用）'!D10=ﾜｰｸｼｰﾄ1!$D$2,CONCATENATE($B10,":",D$4,":",D$6),"")</f>
        <v/>
      </c>
      <c r="E10" s="12" t="str">
        <f>IF('チェック表（印刷用）'!E10=ﾜｰｸｼｰﾄ1!$D$2,CONCATENATE($B10,":",E$4,":",E$6),"")</f>
        <v/>
      </c>
      <c r="F10" s="12" t="str">
        <f>IF('チェック表（印刷用）'!F10=ﾜｰｸｼｰﾄ1!$D$2,CONCATENATE($B10,":",F$4,":",F$6),"")</f>
        <v/>
      </c>
      <c r="G10" s="12" t="str">
        <f>IF('チェック表（印刷用）'!G10=ﾜｰｸｼｰﾄ1!$D$2,CONCATENATE($B10,":",G$4,":",G$6),"")</f>
        <v/>
      </c>
      <c r="H10" s="12" t="str">
        <f>IF('チェック表（印刷用）'!H10=ﾜｰｸｼｰﾄ1!$D$2,CONCATENATE($B10,":",H$4,":",H$6),"")</f>
        <v/>
      </c>
      <c r="I10" s="12" t="str">
        <f>IF('チェック表（印刷用）'!I10=ﾜｰｸｼｰﾄ1!$D$2,CONCATENATE($B10,":",I$4,":",I$6),"")</f>
        <v/>
      </c>
      <c r="J10" s="12" t="str">
        <f>IF('チェック表（印刷用）'!J10=ﾜｰｸｼｰﾄ1!$D$2,CONCATENATE($B10,":",J$4,":",J$6),"")</f>
        <v/>
      </c>
      <c r="K10" s="12" t="str">
        <f>IF('チェック表（印刷用）'!K10=ﾜｰｸｼｰﾄ1!$D$2,CONCATENATE($B10,":",K$4,":",K$6),"")</f>
        <v/>
      </c>
      <c r="L10" s="12" t="str">
        <f>IF('チェック表（印刷用）'!L10=ﾜｰｸｼｰﾄ1!$D$2,CONCATENATE($B10,":",L$4,":",L$6),"")</f>
        <v/>
      </c>
      <c r="M10" s="12" t="str">
        <f>IF('チェック表（印刷用）'!M10=ﾜｰｸｼｰﾄ1!$D$2,CONCATENATE($B10,":",M$4,":",M$6),"")</f>
        <v/>
      </c>
      <c r="N10" s="12" t="str">
        <f>IF('チェック表（印刷用）'!N10=ﾜｰｸｼｰﾄ1!$D$2,CONCATENATE($B10,":",N$4,":",N$6),"")</f>
        <v/>
      </c>
      <c r="O10" s="12" t="str">
        <f>IF('チェック表（印刷用）'!O10=ﾜｰｸｼｰﾄ1!$D$2,CONCATENATE($B10,":",O$4,":",O$6),"")</f>
        <v/>
      </c>
      <c r="P10" s="12" t="str">
        <f>IF('チェック表（印刷用）'!P10=ﾜｰｸｼｰﾄ1!$D$2,CONCATENATE($B10,":",P$4,":",P$6),"")</f>
        <v/>
      </c>
      <c r="Q10" s="12" t="str">
        <f>IF('チェック表（印刷用）'!Q10=ﾜｰｸｼｰﾄ1!$D$2,CONCATENATE($B10,":",Q$4,":",Q$6),"")</f>
        <v/>
      </c>
      <c r="R10" s="12" t="str">
        <f>IF('チェック表（印刷用）'!R10=ﾜｰｸｼｰﾄ1!$D$2,CONCATENATE($B10,":",R$4,":",R$6),"")</f>
        <v/>
      </c>
      <c r="S10" s="12" t="str">
        <f>IF('チェック表（印刷用）'!S10=ﾜｰｸｼｰﾄ1!$D$2,CONCATENATE($B10,":",S$4,":",S$6),"")</f>
        <v/>
      </c>
      <c r="T10" s="12" t="str">
        <f>IF('チェック表（印刷用）'!T10=ﾜｰｸｼｰﾄ1!$D$2,CONCATENATE($B10,":",T$4,":",T$6),"")</f>
        <v/>
      </c>
      <c r="U10" s="12" t="str">
        <f>IF('チェック表（印刷用）'!U10=ﾜｰｸｼｰﾄ1!$D$2,CONCATENATE($B10,":",U$4,":",U$6),"")</f>
        <v/>
      </c>
      <c r="V10" s="12" t="str">
        <f>IF('チェック表（印刷用）'!V10=ﾜｰｸｼｰﾄ1!$D$2,CONCATENATE($B10,":",V$4,":",V$6),"")</f>
        <v/>
      </c>
      <c r="W10" s="12" t="str">
        <f>IF('チェック表（印刷用）'!W10=ﾜｰｸｼｰﾄ1!$D$2,CONCATENATE($B10,":",W$4,":",W$6),"")</f>
        <v/>
      </c>
      <c r="X10" s="12" t="str">
        <f>IF('チェック表（印刷用）'!X10=ﾜｰｸｼｰﾄ1!$D$2,CONCATENATE($B10,":",X$4,":",X$6),"")</f>
        <v/>
      </c>
      <c r="Y10" s="12" t="str">
        <f>IF('チェック表（印刷用）'!Y10=ﾜｰｸｼｰﾄ1!$D$2,CONCATENATE($B10,":",Y$4,":",Y$6),"")</f>
        <v/>
      </c>
      <c r="Z10" s="12" t="str">
        <f>IF('チェック表（印刷用）'!Z10=ﾜｰｸｼｰﾄ1!$D$2,CONCATENATE($B10,":",Z$4,":",Z$6),"")</f>
        <v/>
      </c>
      <c r="AA10" s="12" t="str">
        <f>IF('チェック表（印刷用）'!AA10=ﾜｰｸｼｰﾄ1!$D$2,CONCATENATE($B10,":",AA$4,":",AA$6),"")</f>
        <v/>
      </c>
      <c r="AB10" s="12" t="str">
        <f>IF('チェック表（印刷用）'!AB10=ﾜｰｸｼｰﾄ1!$D$2,CONCATENATE($B10,":",AB$4,":",AB$6),"")</f>
        <v/>
      </c>
      <c r="AC10" s="11" t="str">
        <f>IF('チェック表（印刷用）'!AC10=ﾜｰｸｼｰﾄ1!$D$2,CONCATENATE($B10,":",AC$4,":",AC$6),"")</f>
        <v/>
      </c>
      <c r="AD10" s="11" t="str">
        <f>IF('チェック表（印刷用）'!AD10=ﾜｰｸｼｰﾄ1!$D$2,CONCATENATE($B10,":",AD$4,":",AD$6),"")</f>
        <v/>
      </c>
      <c r="AJ10" s="1">
        <v>4</v>
      </c>
      <c r="AK10" s="1" t="str">
        <f>IF(AL10="","",MAX(AK$7:AK9)+1)</f>
        <v/>
      </c>
      <c r="AL10" s="14" t="str">
        <f>D8</f>
        <v/>
      </c>
    </row>
    <row r="11" spans="1:38" x14ac:dyDescent="0.55000000000000004">
      <c r="A11" s="1">
        <v>3</v>
      </c>
      <c r="B11" s="94" t="str">
        <f>'チェック表（印刷用）'!B11</f>
        <v/>
      </c>
      <c r="C11" s="11" t="str">
        <f>IF('チェック表（印刷用）'!C11=ﾜｰｸｼｰﾄ1!$D$2,CONCATENATE($B11,":",C$4,":",C$6),"")</f>
        <v/>
      </c>
      <c r="D11" s="12" t="str">
        <f>IF('チェック表（印刷用）'!D11=ﾜｰｸｼｰﾄ1!$D$2,CONCATENATE($B11,":",D$4,":",D$6),"")</f>
        <v/>
      </c>
      <c r="E11" s="12" t="str">
        <f>IF('チェック表（印刷用）'!E11=ﾜｰｸｼｰﾄ1!$D$2,CONCATENATE($B11,":",E$4,":",E$6),"")</f>
        <v/>
      </c>
      <c r="F11" s="12" t="str">
        <f>IF('チェック表（印刷用）'!F11=ﾜｰｸｼｰﾄ1!$D$2,CONCATENATE($B11,":",F$4,":",F$6),"")</f>
        <v/>
      </c>
      <c r="G11" s="12" t="str">
        <f>IF('チェック表（印刷用）'!G11=ﾜｰｸｼｰﾄ1!$D$2,CONCATENATE($B11,":",G$4,":",G$6),"")</f>
        <v/>
      </c>
      <c r="H11" s="12" t="str">
        <f>IF('チェック表（印刷用）'!H11=ﾜｰｸｼｰﾄ1!$D$2,CONCATENATE($B11,":",H$4,":",H$6),"")</f>
        <v/>
      </c>
      <c r="I11" s="12" t="str">
        <f>IF('チェック表（印刷用）'!I11=ﾜｰｸｼｰﾄ1!$D$2,CONCATENATE($B11,":",I$4,":",I$6),"")</f>
        <v/>
      </c>
      <c r="J11" s="12" t="str">
        <f>IF('チェック表（印刷用）'!J11=ﾜｰｸｼｰﾄ1!$D$2,CONCATENATE($B11,":",J$4,":",J$6),"")</f>
        <v/>
      </c>
      <c r="K11" s="12" t="str">
        <f>IF('チェック表（印刷用）'!K11=ﾜｰｸｼｰﾄ1!$D$2,CONCATENATE($B11,":",K$4,":",K$6),"")</f>
        <v/>
      </c>
      <c r="L11" s="12" t="str">
        <f>IF('チェック表（印刷用）'!L11=ﾜｰｸｼｰﾄ1!$D$2,CONCATENATE($B11,":",L$4,":",L$6),"")</f>
        <v/>
      </c>
      <c r="M11" s="12" t="str">
        <f>IF('チェック表（印刷用）'!M11=ﾜｰｸｼｰﾄ1!$D$2,CONCATENATE($B11,":",M$4,":",M$6),"")</f>
        <v/>
      </c>
      <c r="N11" s="12" t="str">
        <f>IF('チェック表（印刷用）'!N11=ﾜｰｸｼｰﾄ1!$D$2,CONCATENATE($B11,":",N$4,":",N$6),"")</f>
        <v/>
      </c>
      <c r="O11" s="12" t="str">
        <f>IF('チェック表（印刷用）'!O11=ﾜｰｸｼｰﾄ1!$D$2,CONCATENATE($B11,":",O$4,":",O$6),"")</f>
        <v/>
      </c>
      <c r="P11" s="12" t="str">
        <f>IF('チェック表（印刷用）'!P11=ﾜｰｸｼｰﾄ1!$D$2,CONCATENATE($B11,":",P$4,":",P$6),"")</f>
        <v/>
      </c>
      <c r="Q11" s="12" t="str">
        <f>IF('チェック表（印刷用）'!Q11=ﾜｰｸｼｰﾄ1!$D$2,CONCATENATE($B11,":",Q$4,":",Q$6),"")</f>
        <v/>
      </c>
      <c r="R11" s="12" t="str">
        <f>IF('チェック表（印刷用）'!R11=ﾜｰｸｼｰﾄ1!$D$2,CONCATENATE($B11,":",R$4,":",R$6),"")</f>
        <v/>
      </c>
      <c r="S11" s="12" t="str">
        <f>IF('チェック表（印刷用）'!S11=ﾜｰｸｼｰﾄ1!$D$2,CONCATENATE($B11,":",S$4,":",S$6),"")</f>
        <v/>
      </c>
      <c r="T11" s="12" t="str">
        <f>IF('チェック表（印刷用）'!T11=ﾜｰｸｼｰﾄ1!$D$2,CONCATENATE($B11,":",T$4,":",T$6),"")</f>
        <v/>
      </c>
      <c r="U11" s="12" t="str">
        <f>IF('チェック表（印刷用）'!U11=ﾜｰｸｼｰﾄ1!$D$2,CONCATENATE($B11,":",U$4,":",U$6),"")</f>
        <v/>
      </c>
      <c r="V11" s="12" t="str">
        <f>IF('チェック表（印刷用）'!V11=ﾜｰｸｼｰﾄ1!$D$2,CONCATENATE($B11,":",V$4,":",V$6),"")</f>
        <v/>
      </c>
      <c r="W11" s="12" t="str">
        <f>IF('チェック表（印刷用）'!W11=ﾜｰｸｼｰﾄ1!$D$2,CONCATENATE($B11,":",W$4,":",W$6),"")</f>
        <v/>
      </c>
      <c r="X11" s="12" t="str">
        <f>IF('チェック表（印刷用）'!X11=ﾜｰｸｼｰﾄ1!$D$2,CONCATENATE($B11,":",X$4,":",X$6),"")</f>
        <v/>
      </c>
      <c r="Y11" s="12" t="str">
        <f>IF('チェック表（印刷用）'!Y11=ﾜｰｸｼｰﾄ1!$D$2,CONCATENATE($B11,":",Y$4,":",Y$6),"")</f>
        <v/>
      </c>
      <c r="Z11" s="12" t="str">
        <f>IF('チェック表（印刷用）'!Z11=ﾜｰｸｼｰﾄ1!$D$2,CONCATENATE($B11,":",Z$4,":",Z$6),"")</f>
        <v/>
      </c>
      <c r="AA11" s="12" t="str">
        <f>IF('チェック表（印刷用）'!AA11=ﾜｰｸｼｰﾄ1!$D$2,CONCATENATE($B11,":",AA$4,":",AA$6),"")</f>
        <v/>
      </c>
      <c r="AB11" s="12" t="str">
        <f>IF('チェック表（印刷用）'!AB11=ﾜｰｸｼｰﾄ1!$D$2,CONCATENATE($B11,":",AB$4,":",AB$6),"")</f>
        <v/>
      </c>
      <c r="AC11" s="11" t="str">
        <f>IF('チェック表（印刷用）'!AC11=ﾜｰｸｼｰﾄ1!$D$2,CONCATENATE($B11,":",AC$4,":",AC$6),"")</f>
        <v/>
      </c>
      <c r="AD11" s="11" t="str">
        <f>IF('チェック表（印刷用）'!AD11=ﾜｰｸｼｰﾄ1!$D$2,CONCATENATE($B11,":",AD$4,":",AD$6),"")</f>
        <v/>
      </c>
      <c r="AJ11" s="1">
        <v>5</v>
      </c>
      <c r="AK11" s="1" t="str">
        <f>IF(AL11="","",MAX(AK$7:AK10)+1)</f>
        <v/>
      </c>
      <c r="AL11" s="14" t="str">
        <f>C9</f>
        <v/>
      </c>
    </row>
    <row r="12" spans="1:38" x14ac:dyDescent="0.55000000000000004">
      <c r="A12" s="1">
        <v>4</v>
      </c>
      <c r="B12" s="94" t="str">
        <f>'チェック表（印刷用）'!B12</f>
        <v/>
      </c>
      <c r="C12" s="12" t="str">
        <f>IF('チェック表（印刷用）'!C12=ﾜｰｸｼｰﾄ1!$D$2,CONCATENATE($B12,":",C$4,":",C$6),"")</f>
        <v/>
      </c>
      <c r="D12" s="12" t="str">
        <f>IF('チェック表（印刷用）'!D12=ﾜｰｸｼｰﾄ1!$D$2,CONCATENATE($B12,":",D$4,":",D$6),"")</f>
        <v/>
      </c>
      <c r="E12" s="12" t="str">
        <f>IF('チェック表（印刷用）'!E12=ﾜｰｸｼｰﾄ1!$D$2,CONCATENATE($B12,":",E$4,":",E$6),"")</f>
        <v/>
      </c>
      <c r="F12" s="12" t="str">
        <f>IF('チェック表（印刷用）'!F12=ﾜｰｸｼｰﾄ1!$D$2,CONCATENATE($B12,":",F$4,":",F$6),"")</f>
        <v/>
      </c>
      <c r="G12" s="12" t="str">
        <f>IF('チェック表（印刷用）'!G12=ﾜｰｸｼｰﾄ1!$D$2,CONCATENATE($B12,":",G$4,":",G$6),"")</f>
        <v/>
      </c>
      <c r="H12" s="12" t="str">
        <f>IF('チェック表（印刷用）'!H12=ﾜｰｸｼｰﾄ1!$D$2,CONCATENATE($B12,":",H$4,":",H$6),"")</f>
        <v/>
      </c>
      <c r="I12" s="12" t="str">
        <f>IF('チェック表（印刷用）'!I12=ﾜｰｸｼｰﾄ1!$D$2,CONCATENATE($B12,":",I$4,":",I$6),"")</f>
        <v/>
      </c>
      <c r="J12" s="12" t="str">
        <f>IF('チェック表（印刷用）'!J12=ﾜｰｸｼｰﾄ1!$D$2,CONCATENATE($B12,":",J$4,":",J$6),"")</f>
        <v/>
      </c>
      <c r="K12" s="12" t="str">
        <f>IF('チェック表（印刷用）'!K12=ﾜｰｸｼｰﾄ1!$D$2,CONCATENATE($B12,":",K$4,":",K$6),"")</f>
        <v/>
      </c>
      <c r="L12" s="12" t="str">
        <f>IF('チェック表（印刷用）'!L12=ﾜｰｸｼｰﾄ1!$D$2,CONCATENATE($B12,":",L$4,":",L$6),"")</f>
        <v/>
      </c>
      <c r="M12" s="12" t="str">
        <f>IF('チェック表（印刷用）'!M12=ﾜｰｸｼｰﾄ1!$D$2,CONCATENATE($B12,":",M$4,":",M$6),"")</f>
        <v/>
      </c>
      <c r="N12" s="12" t="str">
        <f>IF('チェック表（印刷用）'!N12=ﾜｰｸｼｰﾄ1!$D$2,CONCATENATE($B12,":",N$4,":",N$6),"")</f>
        <v/>
      </c>
      <c r="O12" s="12" t="str">
        <f>IF('チェック表（印刷用）'!O12=ﾜｰｸｼｰﾄ1!$D$2,CONCATENATE($B12,":",O$4,":",O$6),"")</f>
        <v/>
      </c>
      <c r="P12" s="12" t="str">
        <f>IF('チェック表（印刷用）'!P12=ﾜｰｸｼｰﾄ1!$D$2,CONCATENATE($B12,":",P$4,":",P$6),"")</f>
        <v/>
      </c>
      <c r="Q12" s="12" t="str">
        <f>IF('チェック表（印刷用）'!Q12=ﾜｰｸｼｰﾄ1!$D$2,CONCATENATE($B12,":",Q$4,":",Q$6),"")</f>
        <v/>
      </c>
      <c r="R12" s="12" t="str">
        <f>IF('チェック表（印刷用）'!R12=ﾜｰｸｼｰﾄ1!$D$2,CONCATENATE($B12,":",R$4,":",R$6),"")</f>
        <v/>
      </c>
      <c r="S12" s="12" t="str">
        <f>IF('チェック表（印刷用）'!S12=ﾜｰｸｼｰﾄ1!$D$2,CONCATENATE($B12,":",S$4,":",S$6),"")</f>
        <v/>
      </c>
      <c r="T12" s="12" t="str">
        <f>IF('チェック表（印刷用）'!T12=ﾜｰｸｼｰﾄ1!$D$2,CONCATENATE($B12,":",T$4,":",T$6),"")</f>
        <v/>
      </c>
      <c r="U12" s="12" t="str">
        <f>IF('チェック表（印刷用）'!U12=ﾜｰｸｼｰﾄ1!$D$2,CONCATENATE($B12,":",U$4,":",U$6),"")</f>
        <v/>
      </c>
      <c r="V12" s="12" t="str">
        <f>IF('チェック表（印刷用）'!V12=ﾜｰｸｼｰﾄ1!$D$2,CONCATENATE($B12,":",V$4,":",V$6),"")</f>
        <v/>
      </c>
      <c r="W12" s="12" t="str">
        <f>IF('チェック表（印刷用）'!W12=ﾜｰｸｼｰﾄ1!$D$2,CONCATENATE($B12,":",W$4,":",W$6),"")</f>
        <v/>
      </c>
      <c r="X12" s="12" t="str">
        <f>IF('チェック表（印刷用）'!X12=ﾜｰｸｼｰﾄ1!$D$2,CONCATENATE($B12,":",X$4,":",X$6),"")</f>
        <v/>
      </c>
      <c r="Y12" s="12" t="str">
        <f>IF('チェック表（印刷用）'!Y12=ﾜｰｸｼｰﾄ1!$D$2,CONCATENATE($B12,":",Y$4,":",Y$6),"")</f>
        <v/>
      </c>
      <c r="Z12" s="12" t="str">
        <f>IF('チェック表（印刷用）'!Z12=ﾜｰｸｼｰﾄ1!$D$2,CONCATENATE($B12,":",Z$4,":",Z$6),"")</f>
        <v/>
      </c>
      <c r="AA12" s="12" t="str">
        <f>IF('チェック表（印刷用）'!AA12=ﾜｰｸｼｰﾄ1!$D$2,CONCATENATE($B12,":",AA$4,":",AA$6),"")</f>
        <v/>
      </c>
      <c r="AB12" s="12" t="str">
        <f>IF('チェック表（印刷用）'!AB12=ﾜｰｸｼｰﾄ1!$D$2,CONCATENATE($B12,":",AB$4,":",AB$6),"")</f>
        <v/>
      </c>
      <c r="AC12" s="11" t="str">
        <f>IF('チェック表（印刷用）'!AC12=ﾜｰｸｼｰﾄ1!$D$2,CONCATENATE($B12,":",AC$4,":",AC$6),"")</f>
        <v/>
      </c>
      <c r="AD12" s="11" t="str">
        <f>IF('チェック表（印刷用）'!AD12=ﾜｰｸｼｰﾄ1!$D$2,CONCATENATE($B12,":",AD$4,":",AD$6),"")</f>
        <v/>
      </c>
      <c r="AJ12" s="1">
        <v>6</v>
      </c>
      <c r="AK12" s="1" t="str">
        <f>IF(AL12="","",MAX(AK$7:AK11)+1)</f>
        <v/>
      </c>
      <c r="AL12" s="14" t="str">
        <f>D9</f>
        <v/>
      </c>
    </row>
    <row r="13" spans="1:38" x14ac:dyDescent="0.55000000000000004">
      <c r="A13" s="1">
        <v>5</v>
      </c>
      <c r="B13" s="94" t="str">
        <f>'チェック表（印刷用）'!B13</f>
        <v/>
      </c>
      <c r="C13" s="11" t="str">
        <f>IF('チェック表（印刷用）'!C13=ﾜｰｸｼｰﾄ1!$D$2,CONCATENATE($B13,":",C$4,":",C$6),"")</f>
        <v/>
      </c>
      <c r="D13" s="11" t="str">
        <f>IF('チェック表（印刷用）'!D13=ﾜｰｸｼｰﾄ1!$D$2,CONCATENATE($B13,":",D$4,":",D$6),"")</f>
        <v/>
      </c>
      <c r="E13" s="12" t="str">
        <f>IF('チェック表（印刷用）'!E13=ﾜｰｸｼｰﾄ1!$D$2,CONCATENATE($B13,":",E$4,":",E$6),"")</f>
        <v/>
      </c>
      <c r="F13" s="12" t="str">
        <f>IF('チェック表（印刷用）'!F13=ﾜｰｸｼｰﾄ1!$D$2,CONCATENATE($B13,":",F$4,":",F$6),"")</f>
        <v/>
      </c>
      <c r="G13" s="12" t="str">
        <f>IF('チェック表（印刷用）'!G13=ﾜｰｸｼｰﾄ1!$D$2,CONCATENATE($B13,":",G$4,":",G$6),"")</f>
        <v/>
      </c>
      <c r="H13" s="12" t="str">
        <f>IF('チェック表（印刷用）'!H13=ﾜｰｸｼｰﾄ1!$D$2,CONCATENATE($B13,":",H$4,":",H$6),"")</f>
        <v/>
      </c>
      <c r="I13" s="12" t="str">
        <f>IF('チェック表（印刷用）'!I13=ﾜｰｸｼｰﾄ1!$D$2,CONCATENATE($B13,":",I$4,":",I$6),"")</f>
        <v/>
      </c>
      <c r="J13" s="12" t="str">
        <f>IF('チェック表（印刷用）'!J13=ﾜｰｸｼｰﾄ1!$D$2,CONCATENATE($B13,":",J$4,":",J$6),"")</f>
        <v/>
      </c>
      <c r="K13" s="12" t="str">
        <f>IF('チェック表（印刷用）'!K13=ﾜｰｸｼｰﾄ1!$D$2,CONCATENATE($B13,":",K$4,":",K$6),"")</f>
        <v/>
      </c>
      <c r="L13" s="12" t="str">
        <f>IF('チェック表（印刷用）'!L13=ﾜｰｸｼｰﾄ1!$D$2,CONCATENATE($B13,":",L$4,":",L$6),"")</f>
        <v/>
      </c>
      <c r="M13" s="12" t="str">
        <f>IF('チェック表（印刷用）'!M13=ﾜｰｸｼｰﾄ1!$D$2,CONCATENATE($B13,":",M$4,":",M$6),"")</f>
        <v/>
      </c>
      <c r="N13" s="12" t="str">
        <f>IF('チェック表（印刷用）'!N13=ﾜｰｸｼｰﾄ1!$D$2,CONCATENATE($B13,":",N$4,":",N$6),"")</f>
        <v/>
      </c>
      <c r="O13" s="12" t="str">
        <f>IF('チェック表（印刷用）'!O13=ﾜｰｸｼｰﾄ1!$D$2,CONCATENATE($B13,":",O$4,":",O$6),"")</f>
        <v/>
      </c>
      <c r="P13" s="12" t="str">
        <f>IF('チェック表（印刷用）'!P13=ﾜｰｸｼｰﾄ1!$D$2,CONCATENATE($B13,":",P$4,":",P$6),"")</f>
        <v/>
      </c>
      <c r="Q13" s="12" t="str">
        <f>IF('チェック表（印刷用）'!Q13=ﾜｰｸｼｰﾄ1!$D$2,CONCATENATE($B13,":",Q$4,":",Q$6),"")</f>
        <v/>
      </c>
      <c r="R13" s="12" t="str">
        <f>IF('チェック表（印刷用）'!R13=ﾜｰｸｼｰﾄ1!$D$2,CONCATENATE($B13,":",R$4,":",R$6),"")</f>
        <v/>
      </c>
      <c r="S13" s="12" t="str">
        <f>IF('チェック表（印刷用）'!S13=ﾜｰｸｼｰﾄ1!$D$2,CONCATENATE($B13,":",S$4,":",S$6),"")</f>
        <v/>
      </c>
      <c r="T13" s="12" t="str">
        <f>IF('チェック表（印刷用）'!T13=ﾜｰｸｼｰﾄ1!$D$2,CONCATENATE($B13,":",T$4,":",T$6),"")</f>
        <v/>
      </c>
      <c r="U13" s="12" t="str">
        <f>IF('チェック表（印刷用）'!U13=ﾜｰｸｼｰﾄ1!$D$2,CONCATENATE($B13,":",U$4,":",U$6),"")</f>
        <v/>
      </c>
      <c r="V13" s="12" t="str">
        <f>IF('チェック表（印刷用）'!V13=ﾜｰｸｼｰﾄ1!$D$2,CONCATENATE($B13,":",V$4,":",V$6),"")</f>
        <v/>
      </c>
      <c r="W13" s="12" t="str">
        <f>IF('チェック表（印刷用）'!W13=ﾜｰｸｼｰﾄ1!$D$2,CONCATENATE($B13,":",W$4,":",W$6),"")</f>
        <v/>
      </c>
      <c r="X13" s="12" t="str">
        <f>IF('チェック表（印刷用）'!X13=ﾜｰｸｼｰﾄ1!$D$2,CONCATENATE($B13,":",X$4,":",X$6),"")</f>
        <v/>
      </c>
      <c r="Y13" s="12" t="str">
        <f>IF('チェック表（印刷用）'!Y13=ﾜｰｸｼｰﾄ1!$D$2,CONCATENATE($B13,":",Y$4,":",Y$6),"")</f>
        <v/>
      </c>
      <c r="Z13" s="12" t="str">
        <f>IF('チェック表（印刷用）'!Z13=ﾜｰｸｼｰﾄ1!$D$2,CONCATENATE($B13,":",Z$4,":",Z$6),"")</f>
        <v/>
      </c>
      <c r="AA13" s="12" t="str">
        <f>IF('チェック表（印刷用）'!AA13=ﾜｰｸｼｰﾄ1!$D$2,CONCATENATE($B13,":",AA$4,":",AA$6),"")</f>
        <v/>
      </c>
      <c r="AB13" s="12" t="str">
        <f>IF('チェック表（印刷用）'!AB13=ﾜｰｸｼｰﾄ1!$D$2,CONCATENATE($B13,":",AB$4,":",AB$6),"")</f>
        <v/>
      </c>
      <c r="AC13" s="11" t="str">
        <f>IF('チェック表（印刷用）'!AC13=ﾜｰｸｼｰﾄ1!$D$2,CONCATENATE($B13,":",AC$4,":",AC$6),"")</f>
        <v/>
      </c>
      <c r="AD13" s="11" t="str">
        <f>IF('チェック表（印刷用）'!AD13=ﾜｰｸｼｰﾄ1!$D$2,CONCATENATE($B13,":",AD$4,":",AD$6),"")</f>
        <v/>
      </c>
      <c r="AJ13" s="1">
        <v>7</v>
      </c>
      <c r="AK13" s="1" t="str">
        <f>IF(AL13="","",MAX(AK$7:AK12)+1)</f>
        <v/>
      </c>
      <c r="AL13" s="14" t="str">
        <f>C10</f>
        <v/>
      </c>
    </row>
    <row r="14" spans="1:38" x14ac:dyDescent="0.55000000000000004">
      <c r="A14" s="1">
        <v>6</v>
      </c>
      <c r="B14" s="94" t="str">
        <f>'チェック表（印刷用）'!B14</f>
        <v/>
      </c>
      <c r="C14" s="11" t="str">
        <f>IF('チェック表（印刷用）'!C14=ﾜｰｸｼｰﾄ1!$D$2,CONCATENATE($B14,":",C$4,":",C$6),"")</f>
        <v/>
      </c>
      <c r="D14" s="11" t="str">
        <f>IF('チェック表（印刷用）'!D14=ﾜｰｸｼｰﾄ1!$D$2,CONCATENATE($B14,":",D$4,":",D$6),"")</f>
        <v/>
      </c>
      <c r="E14" s="12" t="str">
        <f>IF('チェック表（印刷用）'!E14=ﾜｰｸｼｰﾄ1!$D$2,CONCATENATE($B14,":",E$4,":",E$6),"")</f>
        <v/>
      </c>
      <c r="F14" s="12" t="str">
        <f>IF('チェック表（印刷用）'!F14=ﾜｰｸｼｰﾄ1!$D$2,CONCATENATE($B14,":",F$4,":",F$6),"")</f>
        <v/>
      </c>
      <c r="G14" s="12" t="str">
        <f>IF('チェック表（印刷用）'!G14=ﾜｰｸｼｰﾄ1!$D$2,CONCATENATE($B14,":",G$4,":",G$6),"")</f>
        <v/>
      </c>
      <c r="H14" s="12" t="str">
        <f>IF('チェック表（印刷用）'!H14=ﾜｰｸｼｰﾄ1!$D$2,CONCATENATE($B14,":",H$4,":",H$6),"")</f>
        <v/>
      </c>
      <c r="I14" s="12" t="str">
        <f>IF('チェック表（印刷用）'!I14=ﾜｰｸｼｰﾄ1!$D$2,CONCATENATE($B14,":",I$4,":",I$6),"")</f>
        <v/>
      </c>
      <c r="J14" s="12" t="str">
        <f>IF('チェック表（印刷用）'!J14=ﾜｰｸｼｰﾄ1!$D$2,CONCATENATE($B14,":",J$4,":",J$6),"")</f>
        <v/>
      </c>
      <c r="K14" s="12" t="str">
        <f>IF('チェック表（印刷用）'!K14=ﾜｰｸｼｰﾄ1!$D$2,CONCATENATE($B14,":",K$4,":",K$6),"")</f>
        <v/>
      </c>
      <c r="L14" s="12" t="str">
        <f>IF('チェック表（印刷用）'!L14=ﾜｰｸｼｰﾄ1!$D$2,CONCATENATE($B14,":",L$4,":",L$6),"")</f>
        <v/>
      </c>
      <c r="M14" s="12" t="str">
        <f>IF('チェック表（印刷用）'!M14=ﾜｰｸｼｰﾄ1!$D$2,CONCATENATE($B14,":",M$4,":",M$6),"")</f>
        <v/>
      </c>
      <c r="N14" s="12" t="str">
        <f>IF('チェック表（印刷用）'!N14=ﾜｰｸｼｰﾄ1!$D$2,CONCATENATE($B14,":",N$4,":",N$6),"")</f>
        <v/>
      </c>
      <c r="O14" s="12" t="str">
        <f>IF('チェック表（印刷用）'!O14=ﾜｰｸｼｰﾄ1!$D$2,CONCATENATE($B14,":",O$4,":",O$6),"")</f>
        <v/>
      </c>
      <c r="P14" s="12" t="str">
        <f>IF('チェック表（印刷用）'!P14=ﾜｰｸｼｰﾄ1!$D$2,CONCATENATE($B14,":",P$4,":",P$6),"")</f>
        <v/>
      </c>
      <c r="Q14" s="12" t="str">
        <f>IF('チェック表（印刷用）'!Q14=ﾜｰｸｼｰﾄ1!$D$2,CONCATENATE($B14,":",Q$4,":",Q$6),"")</f>
        <v/>
      </c>
      <c r="R14" s="12" t="str">
        <f>IF('チェック表（印刷用）'!R14=ﾜｰｸｼｰﾄ1!$D$2,CONCATENATE($B14,":",R$4,":",R$6),"")</f>
        <v/>
      </c>
      <c r="S14" s="12" t="str">
        <f>IF('チェック表（印刷用）'!S14=ﾜｰｸｼｰﾄ1!$D$2,CONCATENATE($B14,":",S$4,":",S$6),"")</f>
        <v/>
      </c>
      <c r="T14" s="12" t="str">
        <f>IF('チェック表（印刷用）'!T14=ﾜｰｸｼｰﾄ1!$D$2,CONCATENATE($B14,":",T$4,":",T$6),"")</f>
        <v/>
      </c>
      <c r="U14" s="12" t="str">
        <f>IF('チェック表（印刷用）'!U14=ﾜｰｸｼｰﾄ1!$D$2,CONCATENATE($B14,":",U$4,":",U$6),"")</f>
        <v/>
      </c>
      <c r="V14" s="12" t="str">
        <f>IF('チェック表（印刷用）'!V14=ﾜｰｸｼｰﾄ1!$D$2,CONCATENATE($B14,":",V$4,":",V$6),"")</f>
        <v/>
      </c>
      <c r="W14" s="12" t="str">
        <f>IF('チェック表（印刷用）'!W14=ﾜｰｸｼｰﾄ1!$D$2,CONCATENATE($B14,":",W$4,":",W$6),"")</f>
        <v/>
      </c>
      <c r="X14" s="12" t="str">
        <f>IF('チェック表（印刷用）'!X14=ﾜｰｸｼｰﾄ1!$D$2,CONCATENATE($B14,":",X$4,":",X$6),"")</f>
        <v/>
      </c>
      <c r="Y14" s="12" t="str">
        <f>IF('チェック表（印刷用）'!Y14=ﾜｰｸｼｰﾄ1!$D$2,CONCATENATE($B14,":",Y$4,":",Y$6),"")</f>
        <v/>
      </c>
      <c r="Z14" s="12" t="str">
        <f>IF('チェック表（印刷用）'!Z14=ﾜｰｸｼｰﾄ1!$D$2,CONCATENATE($B14,":",Z$4,":",Z$6),"")</f>
        <v/>
      </c>
      <c r="AA14" s="12" t="str">
        <f>IF('チェック表（印刷用）'!AA14=ﾜｰｸｼｰﾄ1!$D$2,CONCATENATE($B14,":",AA$4,":",AA$6),"")</f>
        <v/>
      </c>
      <c r="AB14" s="12" t="str">
        <f>IF('チェック表（印刷用）'!AB14=ﾜｰｸｼｰﾄ1!$D$2,CONCATENATE($B14,":",AB$4,":",AB$6),"")</f>
        <v/>
      </c>
      <c r="AC14" s="11" t="str">
        <f>IF('チェック表（印刷用）'!AC14=ﾜｰｸｼｰﾄ1!$D$2,CONCATENATE($B14,":",AC$4,":",AC$6),"")</f>
        <v/>
      </c>
      <c r="AD14" s="11" t="str">
        <f>IF('チェック表（印刷用）'!AD14=ﾜｰｸｼｰﾄ1!$D$2,CONCATENATE($B14,":",AD$4,":",AD$6),"")</f>
        <v/>
      </c>
      <c r="AJ14" s="1">
        <v>8</v>
      </c>
      <c r="AK14" s="1" t="str">
        <f>IF(AL14="","",MAX(AK$7:AK13)+1)</f>
        <v/>
      </c>
      <c r="AL14" s="14" t="str">
        <f>D10</f>
        <v/>
      </c>
    </row>
    <row r="15" spans="1:38" x14ac:dyDescent="0.55000000000000004">
      <c r="A15" s="1">
        <v>7</v>
      </c>
      <c r="B15" s="94" t="str">
        <f>'チェック表（印刷用）'!B15</f>
        <v/>
      </c>
      <c r="C15" s="11" t="str">
        <f>IF('チェック表（印刷用）'!C15=ﾜｰｸｼｰﾄ1!$D$2,CONCATENATE($B15,":",C$4,":",C$6),"")</f>
        <v/>
      </c>
      <c r="D15" s="11" t="str">
        <f>IF('チェック表（印刷用）'!D15=ﾜｰｸｼｰﾄ1!$D$2,CONCATENATE($B15,":",D$4,":",D$6),"")</f>
        <v/>
      </c>
      <c r="E15" s="12" t="str">
        <f>IF('チェック表（印刷用）'!E15=ﾜｰｸｼｰﾄ1!$D$2,CONCATENATE($B15,":",E$4,":",E$6),"")</f>
        <v/>
      </c>
      <c r="F15" s="12" t="str">
        <f>IF('チェック表（印刷用）'!F15=ﾜｰｸｼｰﾄ1!$D$2,CONCATENATE($B15,":",F$4,":",F$6),"")</f>
        <v/>
      </c>
      <c r="G15" s="12" t="str">
        <f>IF('チェック表（印刷用）'!G15=ﾜｰｸｼｰﾄ1!$D$2,CONCATENATE($B15,":",G$4,":",G$6),"")</f>
        <v/>
      </c>
      <c r="H15" s="12" t="str">
        <f>IF('チェック表（印刷用）'!H15=ﾜｰｸｼｰﾄ1!$D$2,CONCATENATE($B15,":",H$4,":",H$6),"")</f>
        <v/>
      </c>
      <c r="I15" s="12" t="str">
        <f>IF('チェック表（印刷用）'!I15=ﾜｰｸｼｰﾄ1!$D$2,CONCATENATE($B15,":",I$4,":",I$6),"")</f>
        <v/>
      </c>
      <c r="J15" s="12" t="str">
        <f>IF('チェック表（印刷用）'!J15=ﾜｰｸｼｰﾄ1!$D$2,CONCATENATE($B15,":",J$4,":",J$6),"")</f>
        <v/>
      </c>
      <c r="K15" s="12" t="str">
        <f>IF('チェック表（印刷用）'!K15=ﾜｰｸｼｰﾄ1!$D$2,CONCATENATE($B15,":",K$4,":",K$6),"")</f>
        <v/>
      </c>
      <c r="L15" s="12" t="str">
        <f>IF('チェック表（印刷用）'!L15=ﾜｰｸｼｰﾄ1!$D$2,CONCATENATE($B15,":",L$4,":",L$6),"")</f>
        <v/>
      </c>
      <c r="M15" s="12" t="str">
        <f>IF('チェック表（印刷用）'!M15=ﾜｰｸｼｰﾄ1!$D$2,CONCATENATE($B15,":",M$4,":",M$6),"")</f>
        <v/>
      </c>
      <c r="N15" s="12" t="str">
        <f>IF('チェック表（印刷用）'!N15=ﾜｰｸｼｰﾄ1!$D$2,CONCATENATE($B15,":",N$4,":",N$6),"")</f>
        <v/>
      </c>
      <c r="O15" s="12" t="str">
        <f>IF('チェック表（印刷用）'!O15=ﾜｰｸｼｰﾄ1!$D$2,CONCATENATE($B15,":",O$4,":",O$6),"")</f>
        <v/>
      </c>
      <c r="P15" s="12" t="str">
        <f>IF('チェック表（印刷用）'!P15=ﾜｰｸｼｰﾄ1!$D$2,CONCATENATE($B15,":",P$4,":",P$6),"")</f>
        <v/>
      </c>
      <c r="Q15" s="12" t="str">
        <f>IF('チェック表（印刷用）'!Q15=ﾜｰｸｼｰﾄ1!$D$2,CONCATENATE($B15,":",Q$4,":",Q$6),"")</f>
        <v/>
      </c>
      <c r="R15" s="12" t="str">
        <f>IF('チェック表（印刷用）'!R15=ﾜｰｸｼｰﾄ1!$D$2,CONCATENATE($B15,":",R$4,":",R$6),"")</f>
        <v/>
      </c>
      <c r="S15" s="12" t="str">
        <f>IF('チェック表（印刷用）'!S15=ﾜｰｸｼｰﾄ1!$D$2,CONCATENATE($B15,":",S$4,":",S$6),"")</f>
        <v/>
      </c>
      <c r="T15" s="12" t="str">
        <f>IF('チェック表（印刷用）'!T15=ﾜｰｸｼｰﾄ1!$D$2,CONCATENATE($B15,":",T$4,":",T$6),"")</f>
        <v/>
      </c>
      <c r="U15" s="12" t="str">
        <f>IF('チェック表（印刷用）'!U15=ﾜｰｸｼｰﾄ1!$D$2,CONCATENATE($B15,":",U$4,":",U$6),"")</f>
        <v/>
      </c>
      <c r="V15" s="12" t="str">
        <f>IF('チェック表（印刷用）'!V15=ﾜｰｸｼｰﾄ1!$D$2,CONCATENATE($B15,":",V$4,":",V$6),"")</f>
        <v/>
      </c>
      <c r="W15" s="12" t="str">
        <f>IF('チェック表（印刷用）'!W15=ﾜｰｸｼｰﾄ1!$D$2,CONCATENATE($B15,":",W$4,":",W$6),"")</f>
        <v/>
      </c>
      <c r="X15" s="12" t="str">
        <f>IF('チェック表（印刷用）'!X15=ﾜｰｸｼｰﾄ1!$D$2,CONCATENATE($B15,":",X$4,":",X$6),"")</f>
        <v/>
      </c>
      <c r="Y15" s="12" t="str">
        <f>IF('チェック表（印刷用）'!Y15=ﾜｰｸｼｰﾄ1!$D$2,CONCATENATE($B15,":",Y$4,":",Y$6),"")</f>
        <v/>
      </c>
      <c r="Z15" s="12" t="str">
        <f>IF('チェック表（印刷用）'!Z15=ﾜｰｸｼｰﾄ1!$D$2,CONCATENATE($B15,":",Z$4,":",Z$6),"")</f>
        <v/>
      </c>
      <c r="AA15" s="12" t="str">
        <f>IF('チェック表（印刷用）'!AA15=ﾜｰｸｼｰﾄ1!$D$2,CONCATENATE($B15,":",AA$4,":",AA$6),"")</f>
        <v/>
      </c>
      <c r="AB15" s="12" t="str">
        <f>IF('チェック表（印刷用）'!AB15=ﾜｰｸｼｰﾄ1!$D$2,CONCATENATE($B15,":",AB$4,":",AB$6),"")</f>
        <v/>
      </c>
      <c r="AC15" s="11" t="str">
        <f>IF('チェック表（印刷用）'!AC15=ﾜｰｸｼｰﾄ1!$D$2,CONCATENATE($B15,":",AC$4,":",AC$6),"")</f>
        <v/>
      </c>
      <c r="AD15" s="11" t="str">
        <f>IF('チェック表（印刷用）'!AD15=ﾜｰｸｼｰﾄ1!$D$2,CONCATENATE($B15,":",AD$4,":",AD$6),"")</f>
        <v/>
      </c>
      <c r="AJ15" s="1">
        <v>9</v>
      </c>
      <c r="AK15" s="1" t="str">
        <f>IF(AL15="","",MAX(AK$7:AK14)+1)</f>
        <v/>
      </c>
      <c r="AL15" s="14" t="str">
        <f>C11</f>
        <v/>
      </c>
    </row>
    <row r="16" spans="1:38" x14ac:dyDescent="0.55000000000000004">
      <c r="A16" s="1">
        <v>8</v>
      </c>
      <c r="B16" s="94" t="str">
        <f>'チェック表（印刷用）'!B16</f>
        <v/>
      </c>
      <c r="C16" s="11" t="str">
        <f>IF('チェック表（印刷用）'!C16=ﾜｰｸｼｰﾄ1!$D$2,CONCATENATE($B16,":",C$4,":",C$6),"")</f>
        <v/>
      </c>
      <c r="D16" s="11" t="str">
        <f>IF('チェック表（印刷用）'!D16=ﾜｰｸｼｰﾄ1!$D$2,CONCATENATE($B16,":",D$4,":",D$6),"")</f>
        <v/>
      </c>
      <c r="E16" s="12" t="str">
        <f>IF('チェック表（印刷用）'!E16=ﾜｰｸｼｰﾄ1!$D$2,CONCATENATE($B16,":",E$4,":",E$6),"")</f>
        <v/>
      </c>
      <c r="F16" s="12" t="str">
        <f>IF('チェック表（印刷用）'!F16=ﾜｰｸｼｰﾄ1!$D$2,CONCATENATE($B16,":",F$4,":",F$6),"")</f>
        <v/>
      </c>
      <c r="G16" s="12" t="str">
        <f>IF('チェック表（印刷用）'!G16=ﾜｰｸｼｰﾄ1!$D$2,CONCATENATE($B16,":",G$4,":",G$6),"")</f>
        <v/>
      </c>
      <c r="H16" s="12" t="str">
        <f>IF('チェック表（印刷用）'!H16=ﾜｰｸｼｰﾄ1!$D$2,CONCATENATE($B16,":",H$4,":",H$6),"")</f>
        <v/>
      </c>
      <c r="I16" s="12" t="str">
        <f>IF('チェック表（印刷用）'!I16=ﾜｰｸｼｰﾄ1!$D$2,CONCATENATE($B16,":",I$4,":",I$6),"")</f>
        <v/>
      </c>
      <c r="J16" s="12" t="str">
        <f>IF('チェック表（印刷用）'!J16=ﾜｰｸｼｰﾄ1!$D$2,CONCATENATE($B16,":",J$4,":",J$6),"")</f>
        <v/>
      </c>
      <c r="K16" s="12" t="str">
        <f>IF('チェック表（印刷用）'!K16=ﾜｰｸｼｰﾄ1!$D$2,CONCATENATE($B16,":",K$4,":",K$6),"")</f>
        <v/>
      </c>
      <c r="L16" s="12" t="str">
        <f>IF('チェック表（印刷用）'!L16=ﾜｰｸｼｰﾄ1!$D$2,CONCATENATE($B16,":",L$4,":",L$6),"")</f>
        <v/>
      </c>
      <c r="M16" s="12" t="str">
        <f>IF('チェック表（印刷用）'!M16=ﾜｰｸｼｰﾄ1!$D$2,CONCATENATE($B16,":",M$4,":",M$6),"")</f>
        <v/>
      </c>
      <c r="N16" s="12" t="str">
        <f>IF('チェック表（印刷用）'!N16=ﾜｰｸｼｰﾄ1!$D$2,CONCATENATE($B16,":",N$4,":",N$6),"")</f>
        <v/>
      </c>
      <c r="O16" s="12" t="str">
        <f>IF('チェック表（印刷用）'!O16=ﾜｰｸｼｰﾄ1!$D$2,CONCATENATE($B16,":",O$4,":",O$6),"")</f>
        <v/>
      </c>
      <c r="P16" s="12" t="str">
        <f>IF('チェック表（印刷用）'!P16=ﾜｰｸｼｰﾄ1!$D$2,CONCATENATE($B16,":",P$4,":",P$6),"")</f>
        <v/>
      </c>
      <c r="Q16" s="12" t="str">
        <f>IF('チェック表（印刷用）'!Q16=ﾜｰｸｼｰﾄ1!$D$2,CONCATENATE($B16,":",Q$4,":",Q$6),"")</f>
        <v/>
      </c>
      <c r="R16" s="12" t="str">
        <f>IF('チェック表（印刷用）'!R16=ﾜｰｸｼｰﾄ1!$D$2,CONCATENATE($B16,":",R$4,":",R$6),"")</f>
        <v/>
      </c>
      <c r="S16" s="12" t="str">
        <f>IF('チェック表（印刷用）'!S16=ﾜｰｸｼｰﾄ1!$D$2,CONCATENATE($B16,":",S$4,":",S$6),"")</f>
        <v/>
      </c>
      <c r="T16" s="12" t="str">
        <f>IF('チェック表（印刷用）'!T16=ﾜｰｸｼｰﾄ1!$D$2,CONCATENATE($B16,":",T$4,":",T$6),"")</f>
        <v/>
      </c>
      <c r="U16" s="12" t="str">
        <f>IF('チェック表（印刷用）'!U16=ﾜｰｸｼｰﾄ1!$D$2,CONCATENATE($B16,":",U$4,":",U$6),"")</f>
        <v/>
      </c>
      <c r="V16" s="12" t="str">
        <f>IF('チェック表（印刷用）'!V16=ﾜｰｸｼｰﾄ1!$D$2,CONCATENATE($B16,":",V$4,":",V$6),"")</f>
        <v/>
      </c>
      <c r="W16" s="12" t="str">
        <f>IF('チェック表（印刷用）'!W16=ﾜｰｸｼｰﾄ1!$D$2,CONCATENATE($B16,":",W$4,":",W$6),"")</f>
        <v/>
      </c>
      <c r="X16" s="12" t="str">
        <f>IF('チェック表（印刷用）'!X16=ﾜｰｸｼｰﾄ1!$D$2,CONCATENATE($B16,":",X$4,":",X$6),"")</f>
        <v/>
      </c>
      <c r="Y16" s="12" t="str">
        <f>IF('チェック表（印刷用）'!Y16=ﾜｰｸｼｰﾄ1!$D$2,CONCATENATE($B16,":",Y$4,":",Y$6),"")</f>
        <v/>
      </c>
      <c r="Z16" s="12" t="str">
        <f>IF('チェック表（印刷用）'!Z16=ﾜｰｸｼｰﾄ1!$D$2,CONCATENATE($B16,":",Z$4,":",Z$6),"")</f>
        <v/>
      </c>
      <c r="AA16" s="12" t="str">
        <f>IF('チェック表（印刷用）'!AA16=ﾜｰｸｼｰﾄ1!$D$2,CONCATENATE($B16,":",AA$4,":",AA$6),"")</f>
        <v/>
      </c>
      <c r="AB16" s="12" t="str">
        <f>IF('チェック表（印刷用）'!AB16=ﾜｰｸｼｰﾄ1!$D$2,CONCATENATE($B16,":",AB$4,":",AB$6),"")</f>
        <v/>
      </c>
      <c r="AC16" s="11" t="str">
        <f>IF('チェック表（印刷用）'!AC16=ﾜｰｸｼｰﾄ1!$D$2,CONCATENATE($B16,":",AC$4,":",AC$6),"")</f>
        <v/>
      </c>
      <c r="AD16" s="11" t="str">
        <f>IF('チェック表（印刷用）'!AD16=ﾜｰｸｼｰﾄ1!$D$2,CONCATENATE($B16,":",AD$4,":",AD$6),"")</f>
        <v/>
      </c>
      <c r="AJ16" s="1">
        <v>10</v>
      </c>
      <c r="AK16" s="1" t="str">
        <f>IF(AL16="","",MAX(AK$7:AK15)+1)</f>
        <v/>
      </c>
      <c r="AL16" s="14" t="str">
        <f>D11</f>
        <v/>
      </c>
    </row>
    <row r="17" spans="1:38" x14ac:dyDescent="0.55000000000000004">
      <c r="A17" s="1">
        <v>9</v>
      </c>
      <c r="B17" s="94" t="str">
        <f>'チェック表（印刷用）'!B17</f>
        <v/>
      </c>
      <c r="C17" s="11" t="str">
        <f>IF('チェック表（印刷用）'!C17=ﾜｰｸｼｰﾄ1!$D$2,CONCATENATE($B17,":",C$4,":",C$6),"")</f>
        <v/>
      </c>
      <c r="D17" s="11" t="str">
        <f>IF('チェック表（印刷用）'!D17=ﾜｰｸｼｰﾄ1!$D$2,CONCATENATE($B17,":",D$4,":",D$6),"")</f>
        <v/>
      </c>
      <c r="E17" s="12" t="str">
        <f>IF('チェック表（印刷用）'!E17=ﾜｰｸｼｰﾄ1!$D$2,CONCATENATE($B17,":",E$4,":",E$6),"")</f>
        <v/>
      </c>
      <c r="F17" s="12" t="str">
        <f>IF('チェック表（印刷用）'!F17=ﾜｰｸｼｰﾄ1!$D$2,CONCATENATE($B17,":",F$4,":",F$6),"")</f>
        <v/>
      </c>
      <c r="G17" s="12" t="str">
        <f>IF('チェック表（印刷用）'!G17=ﾜｰｸｼｰﾄ1!$D$2,CONCATENATE($B17,":",G$4,":",G$6),"")</f>
        <v/>
      </c>
      <c r="H17" s="12" t="str">
        <f>IF('チェック表（印刷用）'!H17=ﾜｰｸｼｰﾄ1!$D$2,CONCATENATE($B17,":",H$4,":",H$6),"")</f>
        <v/>
      </c>
      <c r="I17" s="12" t="str">
        <f>IF('チェック表（印刷用）'!I17=ﾜｰｸｼｰﾄ1!$D$2,CONCATENATE($B17,":",I$4,":",I$6),"")</f>
        <v/>
      </c>
      <c r="J17" s="12" t="str">
        <f>IF('チェック表（印刷用）'!J17=ﾜｰｸｼｰﾄ1!$D$2,CONCATENATE($B17,":",J$4,":",J$6),"")</f>
        <v/>
      </c>
      <c r="K17" s="12" t="str">
        <f>IF('チェック表（印刷用）'!K17=ﾜｰｸｼｰﾄ1!$D$2,CONCATENATE($B17,":",K$4,":",K$6),"")</f>
        <v/>
      </c>
      <c r="L17" s="12" t="str">
        <f>IF('チェック表（印刷用）'!L17=ﾜｰｸｼｰﾄ1!$D$2,CONCATENATE($B17,":",L$4,":",L$6),"")</f>
        <v/>
      </c>
      <c r="M17" s="12" t="str">
        <f>IF('チェック表（印刷用）'!M17=ﾜｰｸｼｰﾄ1!$D$2,CONCATENATE($B17,":",M$4,":",M$6),"")</f>
        <v/>
      </c>
      <c r="N17" s="12" t="str">
        <f>IF('チェック表（印刷用）'!N17=ﾜｰｸｼｰﾄ1!$D$2,CONCATENATE($B17,":",N$4,":",N$6),"")</f>
        <v/>
      </c>
      <c r="O17" s="12" t="str">
        <f>IF('チェック表（印刷用）'!O17=ﾜｰｸｼｰﾄ1!$D$2,CONCATENATE($B17,":",O$4,":",O$6),"")</f>
        <v/>
      </c>
      <c r="P17" s="12" t="str">
        <f>IF('チェック表（印刷用）'!P17=ﾜｰｸｼｰﾄ1!$D$2,CONCATENATE($B17,":",P$4,":",P$6),"")</f>
        <v/>
      </c>
      <c r="Q17" s="12" t="str">
        <f>IF('チェック表（印刷用）'!Q17=ﾜｰｸｼｰﾄ1!$D$2,CONCATENATE($B17,":",Q$4,":",Q$6),"")</f>
        <v/>
      </c>
      <c r="R17" s="12" t="str">
        <f>IF('チェック表（印刷用）'!R17=ﾜｰｸｼｰﾄ1!$D$2,CONCATENATE($B17,":",R$4,":",R$6),"")</f>
        <v/>
      </c>
      <c r="S17" s="12" t="str">
        <f>IF('チェック表（印刷用）'!S17=ﾜｰｸｼｰﾄ1!$D$2,CONCATENATE($B17,":",S$4,":",S$6),"")</f>
        <v/>
      </c>
      <c r="T17" s="12" t="str">
        <f>IF('チェック表（印刷用）'!T17=ﾜｰｸｼｰﾄ1!$D$2,CONCATENATE($B17,":",T$4,":",T$6),"")</f>
        <v/>
      </c>
      <c r="U17" s="12" t="str">
        <f>IF('チェック表（印刷用）'!U17=ﾜｰｸｼｰﾄ1!$D$2,CONCATENATE($B17,":",U$4,":",U$6),"")</f>
        <v/>
      </c>
      <c r="V17" s="12" t="str">
        <f>IF('チェック表（印刷用）'!V17=ﾜｰｸｼｰﾄ1!$D$2,CONCATENATE($B17,":",V$4,":",V$6),"")</f>
        <v/>
      </c>
      <c r="W17" s="12" t="str">
        <f>IF('チェック表（印刷用）'!W17=ﾜｰｸｼｰﾄ1!$D$2,CONCATENATE($B17,":",W$4,":",W$6),"")</f>
        <v/>
      </c>
      <c r="X17" s="12" t="str">
        <f>IF('チェック表（印刷用）'!X17=ﾜｰｸｼｰﾄ1!$D$2,CONCATENATE($B17,":",X$4,":",X$6),"")</f>
        <v/>
      </c>
      <c r="Y17" s="12" t="str">
        <f>IF('チェック表（印刷用）'!Y17=ﾜｰｸｼｰﾄ1!$D$2,CONCATENATE($B17,":",Y$4,":",Y$6),"")</f>
        <v/>
      </c>
      <c r="Z17" s="12" t="str">
        <f>IF('チェック表（印刷用）'!Z17=ﾜｰｸｼｰﾄ1!$D$2,CONCATENATE($B17,":",Z$4,":",Z$6),"")</f>
        <v/>
      </c>
      <c r="AA17" s="12" t="str">
        <f>IF('チェック表（印刷用）'!AA17=ﾜｰｸｼｰﾄ1!$D$2,CONCATENATE($B17,":",AA$4,":",AA$6),"")</f>
        <v/>
      </c>
      <c r="AB17" s="12" t="str">
        <f>IF('チェック表（印刷用）'!AB17=ﾜｰｸｼｰﾄ1!$D$2,CONCATENATE($B17,":",AB$4,":",AB$6),"")</f>
        <v/>
      </c>
      <c r="AC17" s="11" t="str">
        <f>IF('チェック表（印刷用）'!AC17=ﾜｰｸｼｰﾄ1!$D$2,CONCATENATE($B17,":",AC$4,":",AC$6),"")</f>
        <v/>
      </c>
      <c r="AD17" s="11" t="str">
        <f>IF('チェック表（印刷用）'!AD17=ﾜｰｸｼｰﾄ1!$D$2,CONCATENATE($B17,":",AD$4,":",AD$6),"")</f>
        <v/>
      </c>
      <c r="AJ17" s="1">
        <v>11</v>
      </c>
      <c r="AK17" s="1" t="str">
        <f>IF(AL17="","",MAX(AK$7:AK16)+1)</f>
        <v/>
      </c>
      <c r="AL17" s="14" t="str">
        <f>C12</f>
        <v/>
      </c>
    </row>
    <row r="18" spans="1:38" x14ac:dyDescent="0.55000000000000004">
      <c r="A18" s="1">
        <v>10</v>
      </c>
      <c r="B18" s="94" t="str">
        <f>'チェック表（印刷用）'!B18</f>
        <v/>
      </c>
      <c r="C18" s="11" t="str">
        <f>IF('チェック表（印刷用）'!C18=ﾜｰｸｼｰﾄ1!$D$2,CONCATENATE($B18,":",C$4,":",C$6),"")</f>
        <v/>
      </c>
      <c r="D18" s="11" t="str">
        <f>IF('チェック表（印刷用）'!D18=ﾜｰｸｼｰﾄ1!$D$2,CONCATENATE($B18,":",D$4,":",D$6),"")</f>
        <v/>
      </c>
      <c r="E18" s="12" t="str">
        <f>IF('チェック表（印刷用）'!E18=ﾜｰｸｼｰﾄ1!$D$2,CONCATENATE($B18,":",E$4,":",E$6),"")</f>
        <v/>
      </c>
      <c r="F18" s="12" t="str">
        <f>IF('チェック表（印刷用）'!F18=ﾜｰｸｼｰﾄ1!$D$2,CONCATENATE($B18,":",F$4,":",F$6),"")</f>
        <v/>
      </c>
      <c r="G18" s="12" t="str">
        <f>IF('チェック表（印刷用）'!G18=ﾜｰｸｼｰﾄ1!$D$2,CONCATENATE($B18,":",G$4,":",G$6),"")</f>
        <v/>
      </c>
      <c r="H18" s="12" t="str">
        <f>IF('チェック表（印刷用）'!H18=ﾜｰｸｼｰﾄ1!$D$2,CONCATENATE($B18,":",H$4,":",H$6),"")</f>
        <v/>
      </c>
      <c r="I18" s="12" t="str">
        <f>IF('チェック表（印刷用）'!I18=ﾜｰｸｼｰﾄ1!$D$2,CONCATENATE($B18,":",I$4,":",I$6),"")</f>
        <v/>
      </c>
      <c r="J18" s="12" t="str">
        <f>IF('チェック表（印刷用）'!J18=ﾜｰｸｼｰﾄ1!$D$2,CONCATENATE($B18,":",J$4,":",J$6),"")</f>
        <v/>
      </c>
      <c r="K18" s="12" t="str">
        <f>IF('チェック表（印刷用）'!K18=ﾜｰｸｼｰﾄ1!$D$2,CONCATENATE($B18,":",K$4,":",K$6),"")</f>
        <v/>
      </c>
      <c r="L18" s="12" t="str">
        <f>IF('チェック表（印刷用）'!L18=ﾜｰｸｼｰﾄ1!$D$2,CONCATENATE($B18,":",L$4,":",L$6),"")</f>
        <v/>
      </c>
      <c r="M18" s="12" t="str">
        <f>IF('チェック表（印刷用）'!M18=ﾜｰｸｼｰﾄ1!$D$2,CONCATENATE($B18,":",M$4,":",M$6),"")</f>
        <v/>
      </c>
      <c r="N18" s="12" t="str">
        <f>IF('チェック表（印刷用）'!N18=ﾜｰｸｼｰﾄ1!$D$2,CONCATENATE($B18,":",N$4,":",N$6),"")</f>
        <v/>
      </c>
      <c r="O18" s="12" t="str">
        <f>IF('チェック表（印刷用）'!O18=ﾜｰｸｼｰﾄ1!$D$2,CONCATENATE($B18,":",O$4,":",O$6),"")</f>
        <v/>
      </c>
      <c r="P18" s="12" t="str">
        <f>IF('チェック表（印刷用）'!P18=ﾜｰｸｼｰﾄ1!$D$2,CONCATENATE($B18,":",P$4,":",P$6),"")</f>
        <v/>
      </c>
      <c r="Q18" s="12" t="str">
        <f>IF('チェック表（印刷用）'!Q18=ﾜｰｸｼｰﾄ1!$D$2,CONCATENATE($B18,":",Q$4,":",Q$6),"")</f>
        <v/>
      </c>
      <c r="R18" s="12" t="str">
        <f>IF('チェック表（印刷用）'!R18=ﾜｰｸｼｰﾄ1!$D$2,CONCATENATE($B18,":",R$4,":",R$6),"")</f>
        <v/>
      </c>
      <c r="S18" s="12" t="str">
        <f>IF('チェック表（印刷用）'!S18=ﾜｰｸｼｰﾄ1!$D$2,CONCATENATE($B18,":",S$4,":",S$6),"")</f>
        <v/>
      </c>
      <c r="T18" s="12" t="str">
        <f>IF('チェック表（印刷用）'!T18=ﾜｰｸｼｰﾄ1!$D$2,CONCATENATE($B18,":",T$4,":",T$6),"")</f>
        <v/>
      </c>
      <c r="U18" s="12" t="str">
        <f>IF('チェック表（印刷用）'!U18=ﾜｰｸｼｰﾄ1!$D$2,CONCATENATE($B18,":",U$4,":",U$6),"")</f>
        <v/>
      </c>
      <c r="V18" s="12" t="str">
        <f>IF('チェック表（印刷用）'!V18=ﾜｰｸｼｰﾄ1!$D$2,CONCATENATE($B18,":",V$4,":",V$6),"")</f>
        <v/>
      </c>
      <c r="W18" s="12" t="str">
        <f>IF('チェック表（印刷用）'!W18=ﾜｰｸｼｰﾄ1!$D$2,CONCATENATE($B18,":",W$4,":",W$6),"")</f>
        <v/>
      </c>
      <c r="X18" s="12" t="str">
        <f>IF('チェック表（印刷用）'!X18=ﾜｰｸｼｰﾄ1!$D$2,CONCATENATE($B18,":",X$4,":",X$6),"")</f>
        <v/>
      </c>
      <c r="Y18" s="12" t="str">
        <f>IF('チェック表（印刷用）'!Y18=ﾜｰｸｼｰﾄ1!$D$2,CONCATENATE($B18,":",Y$4,":",Y$6),"")</f>
        <v/>
      </c>
      <c r="Z18" s="12" t="str">
        <f>IF('チェック表（印刷用）'!Z18=ﾜｰｸｼｰﾄ1!$D$2,CONCATENATE($B18,":",Z$4,":",Z$6),"")</f>
        <v/>
      </c>
      <c r="AA18" s="12" t="str">
        <f>IF('チェック表（印刷用）'!AA18=ﾜｰｸｼｰﾄ1!$D$2,CONCATENATE($B18,":",AA$4,":",AA$6),"")</f>
        <v/>
      </c>
      <c r="AB18" s="12" t="str">
        <f>IF('チェック表（印刷用）'!AB18=ﾜｰｸｼｰﾄ1!$D$2,CONCATENATE($B18,":",AB$4,":",AB$6),"")</f>
        <v/>
      </c>
      <c r="AC18" s="11" t="str">
        <f>IF('チェック表（印刷用）'!AC18=ﾜｰｸｼｰﾄ1!$D$2,CONCATENATE($B18,":",AC$4,":",AC$6),"")</f>
        <v/>
      </c>
      <c r="AD18" s="11" t="str">
        <f>IF('チェック表（印刷用）'!AD18=ﾜｰｸｼｰﾄ1!$D$2,CONCATENATE($B18,":",AD$4,":",AD$6),"")</f>
        <v/>
      </c>
      <c r="AJ18" s="1">
        <v>12</v>
      </c>
      <c r="AK18" s="1" t="str">
        <f>IF(AL18="","",MAX(AK$7:AK17)+1)</f>
        <v/>
      </c>
      <c r="AL18" s="14" t="str">
        <f>D12</f>
        <v/>
      </c>
    </row>
    <row r="19" spans="1:38" x14ac:dyDescent="0.55000000000000004">
      <c r="A19" s="1">
        <v>11</v>
      </c>
      <c r="B19" s="94" t="str">
        <f>'チェック表（印刷用）'!B19</f>
        <v/>
      </c>
      <c r="C19" s="11" t="str">
        <f>IF('チェック表（印刷用）'!C19=ﾜｰｸｼｰﾄ1!$D$2,CONCATENATE($B19,":",C$4,":",C$6),"")</f>
        <v/>
      </c>
      <c r="D19" s="11" t="str">
        <f>IF('チェック表（印刷用）'!D19=ﾜｰｸｼｰﾄ1!$D$2,CONCATENATE($B19,":",D$4,":",D$6),"")</f>
        <v/>
      </c>
      <c r="E19" s="12" t="str">
        <f>IF('チェック表（印刷用）'!E19=ﾜｰｸｼｰﾄ1!$D$2,CONCATENATE($B19,":",E$4,":",E$6),"")</f>
        <v/>
      </c>
      <c r="F19" s="12" t="str">
        <f>IF('チェック表（印刷用）'!F19=ﾜｰｸｼｰﾄ1!$D$2,CONCATENATE($B19,":",F$4,":",F$6),"")</f>
        <v/>
      </c>
      <c r="G19" s="12" t="str">
        <f>IF('チェック表（印刷用）'!G19=ﾜｰｸｼｰﾄ1!$D$2,CONCATENATE($B19,":",G$4,":",G$6),"")</f>
        <v/>
      </c>
      <c r="H19" s="12" t="str">
        <f>IF('チェック表（印刷用）'!H19=ﾜｰｸｼｰﾄ1!$D$2,CONCATENATE($B19,":",H$4,":",H$6),"")</f>
        <v/>
      </c>
      <c r="I19" s="12" t="str">
        <f>IF('チェック表（印刷用）'!I19=ﾜｰｸｼｰﾄ1!$D$2,CONCATENATE($B19,":",I$4,":",I$6),"")</f>
        <v/>
      </c>
      <c r="J19" s="12" t="str">
        <f>IF('チェック表（印刷用）'!J19=ﾜｰｸｼｰﾄ1!$D$2,CONCATENATE($B19,":",J$4,":",J$6),"")</f>
        <v/>
      </c>
      <c r="K19" s="12" t="str">
        <f>IF('チェック表（印刷用）'!K19=ﾜｰｸｼｰﾄ1!$D$2,CONCATENATE($B19,":",K$4,":",K$6),"")</f>
        <v/>
      </c>
      <c r="L19" s="12" t="str">
        <f>IF('チェック表（印刷用）'!L19=ﾜｰｸｼｰﾄ1!$D$2,CONCATENATE($B19,":",L$4,":",L$6),"")</f>
        <v/>
      </c>
      <c r="M19" s="12" t="str">
        <f>IF('チェック表（印刷用）'!M19=ﾜｰｸｼｰﾄ1!$D$2,CONCATENATE($B19,":",M$4,":",M$6),"")</f>
        <v/>
      </c>
      <c r="N19" s="12" t="str">
        <f>IF('チェック表（印刷用）'!N19=ﾜｰｸｼｰﾄ1!$D$2,CONCATENATE($B19,":",N$4,":",N$6),"")</f>
        <v/>
      </c>
      <c r="O19" s="12" t="str">
        <f>IF('チェック表（印刷用）'!O19=ﾜｰｸｼｰﾄ1!$D$2,CONCATENATE($B19,":",O$4,":",O$6),"")</f>
        <v/>
      </c>
      <c r="P19" s="12" t="str">
        <f>IF('チェック表（印刷用）'!P19=ﾜｰｸｼｰﾄ1!$D$2,CONCATENATE($B19,":",P$4,":",P$6),"")</f>
        <v/>
      </c>
      <c r="Q19" s="12" t="str">
        <f>IF('チェック表（印刷用）'!Q19=ﾜｰｸｼｰﾄ1!$D$2,CONCATENATE($B19,":",Q$4,":",Q$6),"")</f>
        <v/>
      </c>
      <c r="R19" s="12" t="str">
        <f>IF('チェック表（印刷用）'!R19=ﾜｰｸｼｰﾄ1!$D$2,CONCATENATE($B19,":",R$4,":",R$6),"")</f>
        <v/>
      </c>
      <c r="S19" s="12" t="str">
        <f>IF('チェック表（印刷用）'!S19=ﾜｰｸｼｰﾄ1!$D$2,CONCATENATE($B19,":",S$4,":",S$6),"")</f>
        <v/>
      </c>
      <c r="T19" s="12" t="str">
        <f>IF('チェック表（印刷用）'!T19=ﾜｰｸｼｰﾄ1!$D$2,CONCATENATE($B19,":",T$4,":",T$6),"")</f>
        <v/>
      </c>
      <c r="U19" s="12" t="str">
        <f>IF('チェック表（印刷用）'!U19=ﾜｰｸｼｰﾄ1!$D$2,CONCATENATE($B19,":",U$4,":",U$6),"")</f>
        <v/>
      </c>
      <c r="V19" s="12" t="str">
        <f>IF('チェック表（印刷用）'!V19=ﾜｰｸｼｰﾄ1!$D$2,CONCATENATE($B19,":",V$4,":",V$6),"")</f>
        <v/>
      </c>
      <c r="W19" s="12" t="str">
        <f>IF('チェック表（印刷用）'!W19=ﾜｰｸｼｰﾄ1!$D$2,CONCATENATE($B19,":",W$4,":",W$6),"")</f>
        <v/>
      </c>
      <c r="X19" s="12" t="str">
        <f>IF('チェック表（印刷用）'!X19=ﾜｰｸｼｰﾄ1!$D$2,CONCATENATE($B19,":",X$4,":",X$6),"")</f>
        <v/>
      </c>
      <c r="Y19" s="12" t="str">
        <f>IF('チェック表（印刷用）'!Y19=ﾜｰｸｼｰﾄ1!$D$2,CONCATENATE($B19,":",Y$4,":",Y$6),"")</f>
        <v/>
      </c>
      <c r="Z19" s="12" t="str">
        <f>IF('チェック表（印刷用）'!Z19=ﾜｰｸｼｰﾄ1!$D$2,CONCATENATE($B19,":",Z$4,":",Z$6),"")</f>
        <v/>
      </c>
      <c r="AA19" s="12" t="str">
        <f>IF('チェック表（印刷用）'!AA19=ﾜｰｸｼｰﾄ1!$D$2,CONCATENATE($B19,":",AA$4,":",AA$6),"")</f>
        <v/>
      </c>
      <c r="AB19" s="12" t="str">
        <f>IF('チェック表（印刷用）'!AB19=ﾜｰｸｼｰﾄ1!$D$2,CONCATENATE($B19,":",AB$4,":",AB$6),"")</f>
        <v/>
      </c>
      <c r="AC19" s="11" t="str">
        <f>IF('チェック表（印刷用）'!AC19=ﾜｰｸｼｰﾄ1!$D$2,CONCATENATE($B19,":",AC$4,":",AC$6),"")</f>
        <v/>
      </c>
      <c r="AD19" s="11" t="str">
        <f>IF('チェック表（印刷用）'!AD19=ﾜｰｸｼｰﾄ1!$D$2,CONCATENATE($B19,":",AD$4,":",AD$6),"")</f>
        <v/>
      </c>
      <c r="AJ19" s="1">
        <v>13</v>
      </c>
      <c r="AK19" s="1" t="str">
        <f>IF(AL19="","",MAX(AK$7:AK18)+1)</f>
        <v/>
      </c>
      <c r="AL19" s="14" t="str">
        <f>C13</f>
        <v/>
      </c>
    </row>
    <row r="20" spans="1:38" x14ac:dyDescent="0.55000000000000004">
      <c r="A20" s="1">
        <v>12</v>
      </c>
      <c r="B20" s="94" t="str">
        <f>'チェック表（印刷用）'!B20</f>
        <v/>
      </c>
      <c r="C20" s="11" t="str">
        <f>IF('チェック表（印刷用）'!C20=ﾜｰｸｼｰﾄ1!$D$2,CONCATENATE($B20,":",C$4,":",C$6),"")</f>
        <v/>
      </c>
      <c r="D20" s="11" t="str">
        <f>IF('チェック表（印刷用）'!D20=ﾜｰｸｼｰﾄ1!$D$2,CONCATENATE($B20,":",D$4,":",D$6),"")</f>
        <v/>
      </c>
      <c r="E20" s="12" t="str">
        <f>IF('チェック表（印刷用）'!E20=ﾜｰｸｼｰﾄ1!$D$2,CONCATENATE($B20,":",E$4,":",E$6),"")</f>
        <v/>
      </c>
      <c r="F20" s="12" t="str">
        <f>IF('チェック表（印刷用）'!F20=ﾜｰｸｼｰﾄ1!$D$2,CONCATENATE($B20,":",F$4,":",F$6),"")</f>
        <v/>
      </c>
      <c r="G20" s="12" t="str">
        <f>IF('チェック表（印刷用）'!G20=ﾜｰｸｼｰﾄ1!$D$2,CONCATENATE($B20,":",G$4,":",G$6),"")</f>
        <v/>
      </c>
      <c r="H20" s="12" t="str">
        <f>IF('チェック表（印刷用）'!H20=ﾜｰｸｼｰﾄ1!$D$2,CONCATENATE($B20,":",H$4,":",H$6),"")</f>
        <v/>
      </c>
      <c r="I20" s="12" t="str">
        <f>IF('チェック表（印刷用）'!I20=ﾜｰｸｼｰﾄ1!$D$2,CONCATENATE($B20,":",I$4,":",I$6),"")</f>
        <v/>
      </c>
      <c r="J20" s="12" t="str">
        <f>IF('チェック表（印刷用）'!J20=ﾜｰｸｼｰﾄ1!$D$2,CONCATENATE($B20,":",J$4,":",J$6),"")</f>
        <v/>
      </c>
      <c r="K20" s="12" t="str">
        <f>IF('チェック表（印刷用）'!K20=ﾜｰｸｼｰﾄ1!$D$2,CONCATENATE($B20,":",K$4,":",K$6),"")</f>
        <v/>
      </c>
      <c r="L20" s="12" t="str">
        <f>IF('チェック表（印刷用）'!L20=ﾜｰｸｼｰﾄ1!$D$2,CONCATENATE($B20,":",L$4,":",L$6),"")</f>
        <v/>
      </c>
      <c r="M20" s="12" t="str">
        <f>IF('チェック表（印刷用）'!M20=ﾜｰｸｼｰﾄ1!$D$2,CONCATENATE($B20,":",M$4,":",M$6),"")</f>
        <v/>
      </c>
      <c r="N20" s="12" t="str">
        <f>IF('チェック表（印刷用）'!N20=ﾜｰｸｼｰﾄ1!$D$2,CONCATENATE($B20,":",N$4,":",N$6),"")</f>
        <v/>
      </c>
      <c r="O20" s="12" t="str">
        <f>IF('チェック表（印刷用）'!O20=ﾜｰｸｼｰﾄ1!$D$2,CONCATENATE($B20,":",O$4,":",O$6),"")</f>
        <v/>
      </c>
      <c r="P20" s="12" t="str">
        <f>IF('チェック表（印刷用）'!P20=ﾜｰｸｼｰﾄ1!$D$2,CONCATENATE($B20,":",P$4,":",P$6),"")</f>
        <v/>
      </c>
      <c r="Q20" s="12" t="str">
        <f>IF('チェック表（印刷用）'!Q20=ﾜｰｸｼｰﾄ1!$D$2,CONCATENATE($B20,":",Q$4,":",Q$6),"")</f>
        <v/>
      </c>
      <c r="R20" s="12" t="str">
        <f>IF('チェック表（印刷用）'!R20=ﾜｰｸｼｰﾄ1!$D$2,CONCATENATE($B20,":",R$4,":",R$6),"")</f>
        <v/>
      </c>
      <c r="S20" s="12" t="str">
        <f>IF('チェック表（印刷用）'!S20=ﾜｰｸｼｰﾄ1!$D$2,CONCATENATE($B20,":",S$4,":",S$6),"")</f>
        <v/>
      </c>
      <c r="T20" s="12" t="str">
        <f>IF('チェック表（印刷用）'!T20=ﾜｰｸｼｰﾄ1!$D$2,CONCATENATE($B20,":",T$4,":",T$6),"")</f>
        <v/>
      </c>
      <c r="U20" s="12" t="str">
        <f>IF('チェック表（印刷用）'!U20=ﾜｰｸｼｰﾄ1!$D$2,CONCATENATE($B20,":",U$4,":",U$6),"")</f>
        <v/>
      </c>
      <c r="V20" s="12" t="str">
        <f>IF('チェック表（印刷用）'!V20=ﾜｰｸｼｰﾄ1!$D$2,CONCATENATE($B20,":",V$4,":",V$6),"")</f>
        <v/>
      </c>
      <c r="W20" s="12" t="str">
        <f>IF('チェック表（印刷用）'!W20=ﾜｰｸｼｰﾄ1!$D$2,CONCATENATE($B20,":",W$4,":",W$6),"")</f>
        <v/>
      </c>
      <c r="X20" s="12" t="str">
        <f>IF('チェック表（印刷用）'!X20=ﾜｰｸｼｰﾄ1!$D$2,CONCATENATE($B20,":",X$4,":",X$6),"")</f>
        <v/>
      </c>
      <c r="Y20" s="12" t="str">
        <f>IF('チェック表（印刷用）'!Y20=ﾜｰｸｼｰﾄ1!$D$2,CONCATENATE($B20,":",Y$4,":",Y$6),"")</f>
        <v/>
      </c>
      <c r="Z20" s="12" t="str">
        <f>IF('チェック表（印刷用）'!Z20=ﾜｰｸｼｰﾄ1!$D$2,CONCATENATE($B20,":",Z$4,":",Z$6),"")</f>
        <v/>
      </c>
      <c r="AA20" s="12" t="str">
        <f>IF('チェック表（印刷用）'!AA20=ﾜｰｸｼｰﾄ1!$D$2,CONCATENATE($B20,":",AA$4,":",AA$6),"")</f>
        <v/>
      </c>
      <c r="AB20" s="12" t="str">
        <f>IF('チェック表（印刷用）'!AB20=ﾜｰｸｼｰﾄ1!$D$2,CONCATENATE($B20,":",AB$4,":",AB$6),"")</f>
        <v/>
      </c>
      <c r="AC20" s="11" t="str">
        <f>IF('チェック表（印刷用）'!AC20=ﾜｰｸｼｰﾄ1!$D$2,CONCATENATE($B20,":",AC$4,":",AC$6),"")</f>
        <v/>
      </c>
      <c r="AD20" s="11" t="str">
        <f>IF('チェック表（印刷用）'!AD20=ﾜｰｸｼｰﾄ1!$D$2,CONCATENATE($B20,":",AD$4,":",AD$6),"")</f>
        <v/>
      </c>
      <c r="AJ20" s="1">
        <v>14</v>
      </c>
      <c r="AK20" s="1" t="str">
        <f>IF(AL20="","",MAX(AK$7:AK19)+1)</f>
        <v/>
      </c>
      <c r="AL20" s="14" t="str">
        <f>D13</f>
        <v/>
      </c>
    </row>
    <row r="21" spans="1:38" x14ac:dyDescent="0.55000000000000004">
      <c r="A21" s="1">
        <v>13</v>
      </c>
      <c r="B21" s="94" t="str">
        <f>'チェック表（印刷用）'!B21</f>
        <v/>
      </c>
      <c r="C21" s="11" t="str">
        <f>IF('チェック表（印刷用）'!C21=ﾜｰｸｼｰﾄ1!$D$2,CONCATENATE($B21,":",C$4,":",C$6),"")</f>
        <v/>
      </c>
      <c r="D21" s="11" t="str">
        <f>IF('チェック表（印刷用）'!D21=ﾜｰｸｼｰﾄ1!$D$2,CONCATENATE($B21,":",D$4,":",D$6),"")</f>
        <v/>
      </c>
      <c r="E21" s="12" t="str">
        <f>IF('チェック表（印刷用）'!E21=ﾜｰｸｼｰﾄ1!$D$2,CONCATENATE($B21,":",E$4,":",E$6),"")</f>
        <v/>
      </c>
      <c r="F21" s="12" t="str">
        <f>IF('チェック表（印刷用）'!F21=ﾜｰｸｼｰﾄ1!$D$2,CONCATENATE($B21,":",F$4,":",F$6),"")</f>
        <v/>
      </c>
      <c r="G21" s="12" t="str">
        <f>IF('チェック表（印刷用）'!G21=ﾜｰｸｼｰﾄ1!$D$2,CONCATENATE($B21,":",G$4,":",G$6),"")</f>
        <v/>
      </c>
      <c r="H21" s="12" t="str">
        <f>IF('チェック表（印刷用）'!H21=ﾜｰｸｼｰﾄ1!$D$2,CONCATENATE($B21,":",H$4,":",H$6),"")</f>
        <v/>
      </c>
      <c r="I21" s="12" t="str">
        <f>IF('チェック表（印刷用）'!I21=ﾜｰｸｼｰﾄ1!$D$2,CONCATENATE($B21,":",I$4,":",I$6),"")</f>
        <v/>
      </c>
      <c r="J21" s="12" t="str">
        <f>IF('チェック表（印刷用）'!J21=ﾜｰｸｼｰﾄ1!$D$2,CONCATENATE($B21,":",J$4,":",J$6),"")</f>
        <v/>
      </c>
      <c r="K21" s="12" t="str">
        <f>IF('チェック表（印刷用）'!K21=ﾜｰｸｼｰﾄ1!$D$2,CONCATENATE($B21,":",K$4,":",K$6),"")</f>
        <v/>
      </c>
      <c r="L21" s="12" t="str">
        <f>IF('チェック表（印刷用）'!L21=ﾜｰｸｼｰﾄ1!$D$2,CONCATENATE($B21,":",L$4,":",L$6),"")</f>
        <v/>
      </c>
      <c r="M21" s="12" t="str">
        <f>IF('チェック表（印刷用）'!M21=ﾜｰｸｼｰﾄ1!$D$2,CONCATENATE($B21,":",M$4,":",M$6),"")</f>
        <v/>
      </c>
      <c r="N21" s="12" t="str">
        <f>IF('チェック表（印刷用）'!N21=ﾜｰｸｼｰﾄ1!$D$2,CONCATENATE($B21,":",N$4,":",N$6),"")</f>
        <v/>
      </c>
      <c r="O21" s="12" t="str">
        <f>IF('チェック表（印刷用）'!O21=ﾜｰｸｼｰﾄ1!$D$2,CONCATENATE($B21,":",O$4,":",O$6),"")</f>
        <v/>
      </c>
      <c r="P21" s="12" t="str">
        <f>IF('チェック表（印刷用）'!P21=ﾜｰｸｼｰﾄ1!$D$2,CONCATENATE($B21,":",P$4,":",P$6),"")</f>
        <v/>
      </c>
      <c r="Q21" s="12" t="str">
        <f>IF('チェック表（印刷用）'!Q21=ﾜｰｸｼｰﾄ1!$D$2,CONCATENATE($B21,":",Q$4,":",Q$6),"")</f>
        <v/>
      </c>
      <c r="R21" s="12" t="str">
        <f>IF('チェック表（印刷用）'!R21=ﾜｰｸｼｰﾄ1!$D$2,CONCATENATE($B21,":",R$4,":",R$6),"")</f>
        <v/>
      </c>
      <c r="S21" s="12" t="str">
        <f>IF('チェック表（印刷用）'!S21=ﾜｰｸｼｰﾄ1!$D$2,CONCATENATE($B21,":",S$4,":",S$6),"")</f>
        <v/>
      </c>
      <c r="T21" s="12" t="str">
        <f>IF('チェック表（印刷用）'!T21=ﾜｰｸｼｰﾄ1!$D$2,CONCATENATE($B21,":",T$4,":",T$6),"")</f>
        <v/>
      </c>
      <c r="U21" s="12" t="str">
        <f>IF('チェック表（印刷用）'!U21=ﾜｰｸｼｰﾄ1!$D$2,CONCATENATE($B21,":",U$4,":",U$6),"")</f>
        <v/>
      </c>
      <c r="V21" s="12" t="str">
        <f>IF('チェック表（印刷用）'!V21=ﾜｰｸｼｰﾄ1!$D$2,CONCATENATE($B21,":",V$4,":",V$6),"")</f>
        <v/>
      </c>
      <c r="W21" s="12" t="str">
        <f>IF('チェック表（印刷用）'!W21=ﾜｰｸｼｰﾄ1!$D$2,CONCATENATE($B21,":",W$4,":",W$6),"")</f>
        <v/>
      </c>
      <c r="X21" s="12" t="str">
        <f>IF('チェック表（印刷用）'!X21=ﾜｰｸｼｰﾄ1!$D$2,CONCATENATE($B21,":",X$4,":",X$6),"")</f>
        <v/>
      </c>
      <c r="Y21" s="12" t="str">
        <f>IF('チェック表（印刷用）'!Y21=ﾜｰｸｼｰﾄ1!$D$2,CONCATENATE($B21,":",Y$4,":",Y$6),"")</f>
        <v/>
      </c>
      <c r="Z21" s="12" t="str">
        <f>IF('チェック表（印刷用）'!Z21=ﾜｰｸｼｰﾄ1!$D$2,CONCATENATE($B21,":",Z$4,":",Z$6),"")</f>
        <v/>
      </c>
      <c r="AA21" s="12" t="str">
        <f>IF('チェック表（印刷用）'!AA21=ﾜｰｸｼｰﾄ1!$D$2,CONCATENATE($B21,":",AA$4,":",AA$6),"")</f>
        <v/>
      </c>
      <c r="AB21" s="12" t="str">
        <f>IF('チェック表（印刷用）'!AB21=ﾜｰｸｼｰﾄ1!$D$2,CONCATENATE($B21,":",AB$4,":",AB$6),"")</f>
        <v/>
      </c>
      <c r="AC21" s="11" t="str">
        <f>IF('チェック表（印刷用）'!AC21=ﾜｰｸｼｰﾄ1!$D$2,CONCATENATE($B21,":",AC$4,":",AC$6),"")</f>
        <v/>
      </c>
      <c r="AD21" s="11" t="str">
        <f>IF('チェック表（印刷用）'!AD21=ﾜｰｸｼｰﾄ1!$D$2,CONCATENATE($B21,":",AD$4,":",AD$6),"")</f>
        <v/>
      </c>
      <c r="AJ21" s="1">
        <v>15</v>
      </c>
      <c r="AK21" s="1" t="str">
        <f>IF(AL21="","",MAX(AK$7:AK20)+1)</f>
        <v/>
      </c>
      <c r="AL21" s="14" t="str">
        <f>C14</f>
        <v/>
      </c>
    </row>
    <row r="22" spans="1:38" x14ac:dyDescent="0.55000000000000004">
      <c r="A22" s="1">
        <v>14</v>
      </c>
      <c r="B22" s="94" t="str">
        <f>'チェック表（印刷用）'!B22</f>
        <v/>
      </c>
      <c r="C22" s="11" t="str">
        <f>IF('チェック表（印刷用）'!C22=ﾜｰｸｼｰﾄ1!$D$2,CONCATENATE($B22,":",C$4,":",C$6),"")</f>
        <v/>
      </c>
      <c r="D22" s="12" t="str">
        <f>IF('チェック表（印刷用）'!D22=ﾜｰｸｼｰﾄ1!$D$2,CONCATENATE($B22,":",D$4,":",D$6),"")</f>
        <v/>
      </c>
      <c r="E22" s="12" t="str">
        <f>IF('チェック表（印刷用）'!E22=ﾜｰｸｼｰﾄ1!$D$2,CONCATENATE($B22,":",E$4,":",E$6),"")</f>
        <v/>
      </c>
      <c r="F22" s="12" t="str">
        <f>IF('チェック表（印刷用）'!F22=ﾜｰｸｼｰﾄ1!$D$2,CONCATENATE($B22,":",F$4,":",F$6),"")</f>
        <v/>
      </c>
      <c r="G22" s="12" t="str">
        <f>IF('チェック表（印刷用）'!G22=ﾜｰｸｼｰﾄ1!$D$2,CONCATENATE($B22,":",G$4,":",G$6),"")</f>
        <v/>
      </c>
      <c r="H22" s="12" t="str">
        <f>IF('チェック表（印刷用）'!H22=ﾜｰｸｼｰﾄ1!$D$2,CONCATENATE($B22,":",H$4,":",H$6),"")</f>
        <v/>
      </c>
      <c r="I22" s="12" t="str">
        <f>IF('チェック表（印刷用）'!I22=ﾜｰｸｼｰﾄ1!$D$2,CONCATENATE($B22,":",I$4,":",I$6),"")</f>
        <v/>
      </c>
      <c r="J22" s="12" t="str">
        <f>IF('チェック表（印刷用）'!J22=ﾜｰｸｼｰﾄ1!$D$2,CONCATENATE($B22,":",J$4,":",J$6),"")</f>
        <v/>
      </c>
      <c r="K22" s="12" t="str">
        <f>IF('チェック表（印刷用）'!K22=ﾜｰｸｼｰﾄ1!$D$2,CONCATENATE($B22,":",K$4,":",K$6),"")</f>
        <v/>
      </c>
      <c r="L22" s="12" t="str">
        <f>IF('チェック表（印刷用）'!L22=ﾜｰｸｼｰﾄ1!$D$2,CONCATENATE($B22,":",L$4,":",L$6),"")</f>
        <v/>
      </c>
      <c r="M22" s="12" t="str">
        <f>IF('チェック表（印刷用）'!M22=ﾜｰｸｼｰﾄ1!$D$2,CONCATENATE($B22,":",M$4,":",M$6),"")</f>
        <v/>
      </c>
      <c r="N22" s="12" t="str">
        <f>IF('チェック表（印刷用）'!N22=ﾜｰｸｼｰﾄ1!$D$2,CONCATENATE($B22,":",N$4,":",N$6),"")</f>
        <v/>
      </c>
      <c r="O22" s="12" t="str">
        <f>IF('チェック表（印刷用）'!O22=ﾜｰｸｼｰﾄ1!$D$2,CONCATENATE($B22,":",O$4,":",O$6),"")</f>
        <v/>
      </c>
      <c r="P22" s="12" t="str">
        <f>IF('チェック表（印刷用）'!P22=ﾜｰｸｼｰﾄ1!$D$2,CONCATENATE($B22,":",P$4,":",P$6),"")</f>
        <v/>
      </c>
      <c r="Q22" s="12" t="str">
        <f>IF('チェック表（印刷用）'!Q22=ﾜｰｸｼｰﾄ1!$D$2,CONCATENATE($B22,":",Q$4,":",Q$6),"")</f>
        <v/>
      </c>
      <c r="R22" s="12" t="str">
        <f>IF('チェック表（印刷用）'!R22=ﾜｰｸｼｰﾄ1!$D$2,CONCATENATE($B22,":",R$4,":",R$6),"")</f>
        <v/>
      </c>
      <c r="S22" s="12" t="str">
        <f>IF('チェック表（印刷用）'!S22=ﾜｰｸｼｰﾄ1!$D$2,CONCATENATE($B22,":",S$4,":",S$6),"")</f>
        <v/>
      </c>
      <c r="T22" s="12" t="str">
        <f>IF('チェック表（印刷用）'!T22=ﾜｰｸｼｰﾄ1!$D$2,CONCATENATE($B22,":",T$4,":",T$6),"")</f>
        <v/>
      </c>
      <c r="U22" s="12" t="str">
        <f>IF('チェック表（印刷用）'!U22=ﾜｰｸｼｰﾄ1!$D$2,CONCATENATE($B22,":",U$4,":",U$6),"")</f>
        <v/>
      </c>
      <c r="V22" s="12" t="str">
        <f>IF('チェック表（印刷用）'!V22=ﾜｰｸｼｰﾄ1!$D$2,CONCATENATE($B22,":",V$4,":",V$6),"")</f>
        <v/>
      </c>
      <c r="W22" s="12" t="str">
        <f>IF('チェック表（印刷用）'!W22=ﾜｰｸｼｰﾄ1!$D$2,CONCATENATE($B22,":",W$4,":",W$6),"")</f>
        <v/>
      </c>
      <c r="X22" s="12" t="str">
        <f>IF('チェック表（印刷用）'!X22=ﾜｰｸｼｰﾄ1!$D$2,CONCATENATE($B22,":",X$4,":",X$6),"")</f>
        <v/>
      </c>
      <c r="Y22" s="12" t="str">
        <f>IF('チェック表（印刷用）'!Y22=ﾜｰｸｼｰﾄ1!$D$2,CONCATENATE($B22,":",Y$4,":",Y$6),"")</f>
        <v/>
      </c>
      <c r="Z22" s="12" t="str">
        <f>IF('チェック表（印刷用）'!Z22=ﾜｰｸｼｰﾄ1!$D$2,CONCATENATE($B22,":",Z$4,":",Z$6),"")</f>
        <v/>
      </c>
      <c r="AA22" s="12" t="str">
        <f>IF('チェック表（印刷用）'!AA22=ﾜｰｸｼｰﾄ1!$D$2,CONCATENATE($B22,":",AA$4,":",AA$6),"")</f>
        <v/>
      </c>
      <c r="AB22" s="12" t="str">
        <f>IF('チェック表（印刷用）'!AB22=ﾜｰｸｼｰﾄ1!$D$2,CONCATENATE($B22,":",AB$4,":",AB$6),"")</f>
        <v/>
      </c>
      <c r="AC22" s="12" t="str">
        <f>IF('チェック表（印刷用）'!AC22=ﾜｰｸｼｰﾄ1!$D$2,CONCATENATE($B22,":",AC$4,":",AC$6),"")</f>
        <v/>
      </c>
      <c r="AD22" s="12" t="str">
        <f>IF('チェック表（印刷用）'!AD22=ﾜｰｸｼｰﾄ1!$D$2,CONCATENATE($B22,":",AD$4,":",AD$6),"")</f>
        <v/>
      </c>
      <c r="AJ22" s="1">
        <v>16</v>
      </c>
      <c r="AK22" s="1" t="str">
        <f>IF(AL22="","",MAX(AK$7:AK21)+1)</f>
        <v/>
      </c>
      <c r="AL22" s="14" t="str">
        <f>D14</f>
        <v/>
      </c>
    </row>
    <row r="23" spans="1:38" x14ac:dyDescent="0.55000000000000004">
      <c r="A23" s="1">
        <v>15</v>
      </c>
      <c r="B23" s="94" t="str">
        <f>'チェック表（印刷用）'!B23</f>
        <v/>
      </c>
      <c r="C23" s="12" t="str">
        <f>IF('チェック表（印刷用）'!C23=ﾜｰｸｼｰﾄ1!$D$2,CONCATENATE($B23,":",C$4,":",C$6),"")</f>
        <v/>
      </c>
      <c r="D23" s="12" t="str">
        <f>IF('チェック表（印刷用）'!D23=ﾜｰｸｼｰﾄ1!$D$2,CONCATENATE($B23,":",D$4,":",D$6),"")</f>
        <v/>
      </c>
      <c r="E23" s="12" t="str">
        <f>IF('チェック表（印刷用）'!E23=ﾜｰｸｼｰﾄ1!$D$2,CONCATENATE($B23,":",E$4,":",E$6),"")</f>
        <v/>
      </c>
      <c r="F23" s="12" t="str">
        <f>IF('チェック表（印刷用）'!F23=ﾜｰｸｼｰﾄ1!$D$2,CONCATENATE($B23,":",F$4,":",F$6),"")</f>
        <v/>
      </c>
      <c r="G23" s="12" t="str">
        <f>IF('チェック表（印刷用）'!G23=ﾜｰｸｼｰﾄ1!$D$2,CONCATENATE($B23,":",G$4,":",G$6),"")</f>
        <v/>
      </c>
      <c r="H23" s="12" t="str">
        <f>IF('チェック表（印刷用）'!H23=ﾜｰｸｼｰﾄ1!$D$2,CONCATENATE($B23,":",H$4,":",H$6),"")</f>
        <v/>
      </c>
      <c r="I23" s="12" t="str">
        <f>IF('チェック表（印刷用）'!I23=ﾜｰｸｼｰﾄ1!$D$2,CONCATENATE($B23,":",I$4,":",I$6),"")</f>
        <v/>
      </c>
      <c r="J23" s="12" t="str">
        <f>IF('チェック表（印刷用）'!J23=ﾜｰｸｼｰﾄ1!$D$2,CONCATENATE($B23,":",J$4,":",J$6),"")</f>
        <v/>
      </c>
      <c r="K23" s="12" t="str">
        <f>IF('チェック表（印刷用）'!K23=ﾜｰｸｼｰﾄ1!$D$2,CONCATENATE($B23,":",K$4,":",K$6),"")</f>
        <v/>
      </c>
      <c r="L23" s="12" t="str">
        <f>IF('チェック表（印刷用）'!L23=ﾜｰｸｼｰﾄ1!$D$2,CONCATENATE($B23,":",L$4,":",L$6),"")</f>
        <v/>
      </c>
      <c r="M23" s="12" t="str">
        <f>IF('チェック表（印刷用）'!M23=ﾜｰｸｼｰﾄ1!$D$2,CONCATENATE($B23,":",M$4,":",M$6),"")</f>
        <v/>
      </c>
      <c r="N23" s="12" t="str">
        <f>IF('チェック表（印刷用）'!N23=ﾜｰｸｼｰﾄ1!$D$2,CONCATENATE($B23,":",N$4,":",N$6),"")</f>
        <v/>
      </c>
      <c r="O23" s="12" t="str">
        <f>IF('チェック表（印刷用）'!O23=ﾜｰｸｼｰﾄ1!$D$2,CONCATENATE($B23,":",O$4,":",O$6),"")</f>
        <v/>
      </c>
      <c r="P23" s="12" t="str">
        <f>IF('チェック表（印刷用）'!P23=ﾜｰｸｼｰﾄ1!$D$2,CONCATENATE($B23,":",P$4,":",P$6),"")</f>
        <v/>
      </c>
      <c r="Q23" s="12" t="str">
        <f>IF('チェック表（印刷用）'!Q23=ﾜｰｸｼｰﾄ1!$D$2,CONCATENATE($B23,":",Q$4,":",Q$6),"")</f>
        <v/>
      </c>
      <c r="R23" s="12" t="str">
        <f>IF('チェック表（印刷用）'!R23=ﾜｰｸｼｰﾄ1!$D$2,CONCATENATE($B23,":",R$4,":",R$6),"")</f>
        <v/>
      </c>
      <c r="S23" s="12" t="str">
        <f>IF('チェック表（印刷用）'!S23=ﾜｰｸｼｰﾄ1!$D$2,CONCATENATE($B23,":",S$4,":",S$6),"")</f>
        <v/>
      </c>
      <c r="T23" s="12" t="str">
        <f>IF('チェック表（印刷用）'!T23=ﾜｰｸｼｰﾄ1!$D$2,CONCATENATE($B23,":",T$4,":",T$6),"")</f>
        <v/>
      </c>
      <c r="U23" s="12" t="str">
        <f>IF('チェック表（印刷用）'!U23=ﾜｰｸｼｰﾄ1!$D$2,CONCATENATE($B23,":",U$4,":",U$6),"")</f>
        <v/>
      </c>
      <c r="V23" s="12" t="str">
        <f>IF('チェック表（印刷用）'!V23=ﾜｰｸｼｰﾄ1!$D$2,CONCATENATE($B23,":",V$4,":",V$6),"")</f>
        <v/>
      </c>
      <c r="W23" s="12" t="str">
        <f>IF('チェック表（印刷用）'!W23=ﾜｰｸｼｰﾄ1!$D$2,CONCATENATE($B23,":",W$4,":",W$6),"")</f>
        <v/>
      </c>
      <c r="X23" s="12" t="str">
        <f>IF('チェック表（印刷用）'!X23=ﾜｰｸｼｰﾄ1!$D$2,CONCATENATE($B23,":",X$4,":",X$6),"")</f>
        <v/>
      </c>
      <c r="Y23" s="12" t="str">
        <f>IF('チェック表（印刷用）'!Y23=ﾜｰｸｼｰﾄ1!$D$2,CONCATENATE($B23,":",Y$4,":",Y$6),"")</f>
        <v/>
      </c>
      <c r="Z23" s="12" t="str">
        <f>IF('チェック表（印刷用）'!Z23=ﾜｰｸｼｰﾄ1!$D$2,CONCATENATE($B23,":",Z$4,":",Z$6),"")</f>
        <v/>
      </c>
      <c r="AA23" s="12" t="str">
        <f>IF('チェック表（印刷用）'!AA23=ﾜｰｸｼｰﾄ1!$D$2,CONCATENATE($B23,":",AA$4,":",AA$6),"")</f>
        <v/>
      </c>
      <c r="AB23" s="12" t="str">
        <f>IF('チェック表（印刷用）'!AB23=ﾜｰｸｼｰﾄ1!$D$2,CONCATENATE($B23,":",AB$4,":",AB$6),"")</f>
        <v/>
      </c>
      <c r="AC23" s="12" t="str">
        <f>IF('チェック表（印刷用）'!AC23=ﾜｰｸｼｰﾄ1!$D$2,CONCATENATE($B23,":",AC$4,":",AC$6),"")</f>
        <v/>
      </c>
      <c r="AD23" s="12" t="str">
        <f>IF('チェック表（印刷用）'!AD23=ﾜｰｸｼｰﾄ1!$D$2,CONCATENATE($B23,":",AD$4,":",AD$6),"")</f>
        <v/>
      </c>
      <c r="AJ23" s="1">
        <v>17</v>
      </c>
      <c r="AK23" s="1" t="str">
        <f>IF(AL23="","",MAX(AK$7:AK22)+1)</f>
        <v/>
      </c>
      <c r="AL23" s="14" t="str">
        <f>C15</f>
        <v/>
      </c>
    </row>
    <row r="24" spans="1:38" x14ac:dyDescent="0.55000000000000004">
      <c r="A24" s="1">
        <v>16</v>
      </c>
      <c r="B24" s="94" t="str">
        <f>'チェック表（印刷用）'!B24</f>
        <v/>
      </c>
      <c r="C24" s="12" t="str">
        <f>IF('チェック表（印刷用）'!C24=ﾜｰｸｼｰﾄ1!$D$2,CONCATENATE($B24,":",C$4,":",C$6),"")</f>
        <v/>
      </c>
      <c r="D24" s="12" t="str">
        <f>IF('チェック表（印刷用）'!D24=ﾜｰｸｼｰﾄ1!$D$2,CONCATENATE($B24,":",D$4,":",D$6),"")</f>
        <v/>
      </c>
      <c r="E24" s="12" t="str">
        <f>IF('チェック表（印刷用）'!E24=ﾜｰｸｼｰﾄ1!$D$2,CONCATENATE($B24,":",E$4,":",E$6),"")</f>
        <v/>
      </c>
      <c r="F24" s="12" t="str">
        <f>IF('チェック表（印刷用）'!F24=ﾜｰｸｼｰﾄ1!$D$2,CONCATENATE($B24,":",F$4,":",F$6),"")</f>
        <v/>
      </c>
      <c r="G24" s="12" t="str">
        <f>IF('チェック表（印刷用）'!G24=ﾜｰｸｼｰﾄ1!$D$2,CONCATENATE($B24,":",G$4,":",G$6),"")</f>
        <v/>
      </c>
      <c r="H24" s="12" t="str">
        <f>IF('チェック表（印刷用）'!H24=ﾜｰｸｼｰﾄ1!$D$2,CONCATENATE($B24,":",H$4,":",H$6),"")</f>
        <v/>
      </c>
      <c r="I24" s="12" t="str">
        <f>IF('チェック表（印刷用）'!I24=ﾜｰｸｼｰﾄ1!$D$2,CONCATENATE($B24,":",I$4,":",I$6),"")</f>
        <v/>
      </c>
      <c r="J24" s="12" t="str">
        <f>IF('チェック表（印刷用）'!J24=ﾜｰｸｼｰﾄ1!$D$2,CONCATENATE($B24,":",J$4,":",J$6),"")</f>
        <v/>
      </c>
      <c r="K24" s="12" t="str">
        <f>IF('チェック表（印刷用）'!K24=ﾜｰｸｼｰﾄ1!$D$2,CONCATENATE($B24,":",K$4,":",K$6),"")</f>
        <v/>
      </c>
      <c r="L24" s="12" t="str">
        <f>IF('チェック表（印刷用）'!L24=ﾜｰｸｼｰﾄ1!$D$2,CONCATENATE($B24,":",L$4,":",L$6),"")</f>
        <v/>
      </c>
      <c r="M24" s="12" t="str">
        <f>IF('チェック表（印刷用）'!M24=ﾜｰｸｼｰﾄ1!$D$2,CONCATENATE($B24,":",M$4,":",M$6),"")</f>
        <v/>
      </c>
      <c r="N24" s="12" t="str">
        <f>IF('チェック表（印刷用）'!N24=ﾜｰｸｼｰﾄ1!$D$2,CONCATENATE($B24,":",N$4,":",N$6),"")</f>
        <v/>
      </c>
      <c r="O24" s="12" t="str">
        <f>IF('チェック表（印刷用）'!O24=ﾜｰｸｼｰﾄ1!$D$2,CONCATENATE($B24,":",O$4,":",O$6),"")</f>
        <v/>
      </c>
      <c r="P24" s="12" t="str">
        <f>IF('チェック表（印刷用）'!P24=ﾜｰｸｼｰﾄ1!$D$2,CONCATENATE($B24,":",P$4,":",P$6),"")</f>
        <v/>
      </c>
      <c r="Q24" s="12" t="str">
        <f>IF('チェック表（印刷用）'!Q24=ﾜｰｸｼｰﾄ1!$D$2,CONCATENATE($B24,":",Q$4,":",Q$6),"")</f>
        <v/>
      </c>
      <c r="R24" s="12" t="str">
        <f>IF('チェック表（印刷用）'!R24=ﾜｰｸｼｰﾄ1!$D$2,CONCATENATE($B24,":",R$4,":",R$6),"")</f>
        <v/>
      </c>
      <c r="S24" s="12" t="str">
        <f>IF('チェック表（印刷用）'!S24=ﾜｰｸｼｰﾄ1!$D$2,CONCATENATE($B24,":",S$4,":",S$6),"")</f>
        <v/>
      </c>
      <c r="T24" s="12" t="str">
        <f>IF('チェック表（印刷用）'!T24=ﾜｰｸｼｰﾄ1!$D$2,CONCATENATE($B24,":",T$4,":",T$6),"")</f>
        <v/>
      </c>
      <c r="U24" s="12" t="str">
        <f>IF('チェック表（印刷用）'!U24=ﾜｰｸｼｰﾄ1!$D$2,CONCATENATE($B24,":",U$4,":",U$6),"")</f>
        <v/>
      </c>
      <c r="V24" s="12" t="str">
        <f>IF('チェック表（印刷用）'!V24=ﾜｰｸｼｰﾄ1!$D$2,CONCATENATE($B24,":",V$4,":",V$6),"")</f>
        <v/>
      </c>
      <c r="W24" s="12" t="str">
        <f>IF('チェック表（印刷用）'!W24=ﾜｰｸｼｰﾄ1!$D$2,CONCATENATE($B24,":",W$4,":",W$6),"")</f>
        <v/>
      </c>
      <c r="X24" s="12" t="str">
        <f>IF('チェック表（印刷用）'!X24=ﾜｰｸｼｰﾄ1!$D$2,CONCATENATE($B24,":",X$4,":",X$6),"")</f>
        <v/>
      </c>
      <c r="Y24" s="12" t="str">
        <f>IF('チェック表（印刷用）'!Y24=ﾜｰｸｼｰﾄ1!$D$2,CONCATENATE($B24,":",Y$4,":",Y$6),"")</f>
        <v/>
      </c>
      <c r="Z24" s="12" t="str">
        <f>IF('チェック表（印刷用）'!Z24=ﾜｰｸｼｰﾄ1!$D$2,CONCATENATE($B24,":",Z$4,":",Z$6),"")</f>
        <v/>
      </c>
      <c r="AA24" s="12" t="str">
        <f>IF('チェック表（印刷用）'!AA24=ﾜｰｸｼｰﾄ1!$D$2,CONCATENATE($B24,":",AA$4,":",AA$6),"")</f>
        <v/>
      </c>
      <c r="AB24" s="12" t="str">
        <f>IF('チェック表（印刷用）'!AB24=ﾜｰｸｼｰﾄ1!$D$2,CONCATENATE($B24,":",AB$4,":",AB$6),"")</f>
        <v/>
      </c>
      <c r="AC24" s="12" t="str">
        <f>IF('チェック表（印刷用）'!AC24=ﾜｰｸｼｰﾄ1!$D$2,CONCATENATE($B24,":",AC$4,":",AC$6),"")</f>
        <v/>
      </c>
      <c r="AD24" s="12" t="str">
        <f>IF('チェック表（印刷用）'!AD24=ﾜｰｸｼｰﾄ1!$D$2,CONCATENATE($B24,":",AD$4,":",AD$6),"")</f>
        <v/>
      </c>
      <c r="AJ24" s="1">
        <v>18</v>
      </c>
      <c r="AK24" s="1" t="str">
        <f>IF(AL24="","",MAX(AK$7:AK23)+1)</f>
        <v/>
      </c>
      <c r="AL24" s="14" t="str">
        <f>D15</f>
        <v/>
      </c>
    </row>
    <row r="25" spans="1:38" x14ac:dyDescent="0.55000000000000004">
      <c r="A25" s="1">
        <v>17</v>
      </c>
      <c r="B25" s="94" t="str">
        <f>'チェック表（印刷用）'!B25</f>
        <v/>
      </c>
      <c r="C25" s="12" t="str">
        <f>IF('チェック表（印刷用）'!C25=ﾜｰｸｼｰﾄ1!$D$2,CONCATENATE($B25,":",C$4,":",C$6),"")</f>
        <v/>
      </c>
      <c r="D25" s="12" t="str">
        <f>IF('チェック表（印刷用）'!D25=ﾜｰｸｼｰﾄ1!$D$2,CONCATENATE($B25,":",D$4,":",D$6),"")</f>
        <v/>
      </c>
      <c r="E25" s="12" t="str">
        <f>IF('チェック表（印刷用）'!E25=ﾜｰｸｼｰﾄ1!$D$2,CONCATENATE($B25,":",E$4,":",E$6),"")</f>
        <v/>
      </c>
      <c r="F25" s="12" t="str">
        <f>IF('チェック表（印刷用）'!F25=ﾜｰｸｼｰﾄ1!$D$2,CONCATENATE($B25,":",F$4,":",F$6),"")</f>
        <v/>
      </c>
      <c r="G25" s="12" t="str">
        <f>IF('チェック表（印刷用）'!G25=ﾜｰｸｼｰﾄ1!$D$2,CONCATENATE($B25,":",G$4,":",G$6),"")</f>
        <v/>
      </c>
      <c r="H25" s="12" t="str">
        <f>IF('チェック表（印刷用）'!H25=ﾜｰｸｼｰﾄ1!$D$2,CONCATENATE($B25,":",H$4,":",H$6),"")</f>
        <v/>
      </c>
      <c r="I25" s="12" t="str">
        <f>IF('チェック表（印刷用）'!I25=ﾜｰｸｼｰﾄ1!$D$2,CONCATENATE($B25,":",I$4,":",I$6),"")</f>
        <v/>
      </c>
      <c r="J25" s="12" t="str">
        <f>IF('チェック表（印刷用）'!J25=ﾜｰｸｼｰﾄ1!$D$2,CONCATENATE($B25,":",J$4,":",J$6),"")</f>
        <v/>
      </c>
      <c r="K25" s="12" t="str">
        <f>IF('チェック表（印刷用）'!K25=ﾜｰｸｼｰﾄ1!$D$2,CONCATENATE($B25,":",K$4,":",K$6),"")</f>
        <v/>
      </c>
      <c r="L25" s="12" t="str">
        <f>IF('チェック表（印刷用）'!L25=ﾜｰｸｼｰﾄ1!$D$2,CONCATENATE($B25,":",L$4,":",L$6),"")</f>
        <v/>
      </c>
      <c r="M25" s="12" t="str">
        <f>IF('チェック表（印刷用）'!M25=ﾜｰｸｼｰﾄ1!$D$2,CONCATENATE($B25,":",M$4,":",M$6),"")</f>
        <v/>
      </c>
      <c r="N25" s="12" t="str">
        <f>IF('チェック表（印刷用）'!N25=ﾜｰｸｼｰﾄ1!$D$2,CONCATENATE($B25,":",N$4,":",N$6),"")</f>
        <v/>
      </c>
      <c r="O25" s="12" t="str">
        <f>IF('チェック表（印刷用）'!O25=ﾜｰｸｼｰﾄ1!$D$2,CONCATENATE($B25,":",O$4,":",O$6),"")</f>
        <v/>
      </c>
      <c r="P25" s="12" t="str">
        <f>IF('チェック表（印刷用）'!P25=ﾜｰｸｼｰﾄ1!$D$2,CONCATENATE($B25,":",P$4,":",P$6),"")</f>
        <v/>
      </c>
      <c r="Q25" s="12" t="str">
        <f>IF('チェック表（印刷用）'!Q25=ﾜｰｸｼｰﾄ1!$D$2,CONCATENATE($B25,":",Q$4,":",Q$6),"")</f>
        <v/>
      </c>
      <c r="R25" s="12" t="str">
        <f>IF('チェック表（印刷用）'!R25=ﾜｰｸｼｰﾄ1!$D$2,CONCATENATE($B25,":",R$4,":",R$6),"")</f>
        <v/>
      </c>
      <c r="S25" s="12" t="str">
        <f>IF('チェック表（印刷用）'!S25=ﾜｰｸｼｰﾄ1!$D$2,CONCATENATE($B25,":",S$4,":",S$6),"")</f>
        <v/>
      </c>
      <c r="T25" s="12" t="str">
        <f>IF('チェック表（印刷用）'!T25=ﾜｰｸｼｰﾄ1!$D$2,CONCATENATE($B25,":",T$4,":",T$6),"")</f>
        <v/>
      </c>
      <c r="U25" s="12" t="str">
        <f>IF('チェック表（印刷用）'!U25=ﾜｰｸｼｰﾄ1!$D$2,CONCATENATE($B25,":",U$4,":",U$6),"")</f>
        <v/>
      </c>
      <c r="V25" s="12" t="str">
        <f>IF('チェック表（印刷用）'!V25=ﾜｰｸｼｰﾄ1!$D$2,CONCATENATE($B25,":",V$4,":",V$6),"")</f>
        <v/>
      </c>
      <c r="W25" s="12" t="str">
        <f>IF('チェック表（印刷用）'!W25=ﾜｰｸｼｰﾄ1!$D$2,CONCATENATE($B25,":",W$4,":",W$6),"")</f>
        <v/>
      </c>
      <c r="X25" s="12" t="str">
        <f>IF('チェック表（印刷用）'!X25=ﾜｰｸｼｰﾄ1!$D$2,CONCATENATE($B25,":",X$4,":",X$6),"")</f>
        <v/>
      </c>
      <c r="Y25" s="12" t="str">
        <f>IF('チェック表（印刷用）'!Y25=ﾜｰｸｼｰﾄ1!$D$2,CONCATENATE($B25,":",Y$4,":",Y$6),"")</f>
        <v/>
      </c>
      <c r="Z25" s="12" t="str">
        <f>IF('チェック表（印刷用）'!Z25=ﾜｰｸｼｰﾄ1!$D$2,CONCATENATE($B25,":",Z$4,":",Z$6),"")</f>
        <v/>
      </c>
      <c r="AA25" s="12" t="str">
        <f>IF('チェック表（印刷用）'!AA25=ﾜｰｸｼｰﾄ1!$D$2,CONCATENATE($B25,":",AA$4,":",AA$6),"")</f>
        <v/>
      </c>
      <c r="AB25" s="12" t="str">
        <f>IF('チェック表（印刷用）'!AB25=ﾜｰｸｼｰﾄ1!$D$2,CONCATENATE($B25,":",AB$4,":",AB$6),"")</f>
        <v/>
      </c>
      <c r="AC25" s="12" t="str">
        <f>IF('チェック表（印刷用）'!AC25=ﾜｰｸｼｰﾄ1!$D$2,CONCATENATE($B25,":",AC$4,":",AC$6),"")</f>
        <v/>
      </c>
      <c r="AD25" s="12" t="str">
        <f>IF('チェック表（印刷用）'!AD25=ﾜｰｸｼｰﾄ1!$D$2,CONCATENATE($B25,":",AD$4,":",AD$6),"")</f>
        <v/>
      </c>
      <c r="AJ25" s="1">
        <v>19</v>
      </c>
      <c r="AK25" s="1" t="str">
        <f>IF(AL25="","",MAX(AK$7:AK24)+1)</f>
        <v/>
      </c>
      <c r="AL25" s="14" t="str">
        <f>C16</f>
        <v/>
      </c>
    </row>
    <row r="26" spans="1:38" x14ac:dyDescent="0.55000000000000004">
      <c r="A26" s="1">
        <v>18</v>
      </c>
      <c r="B26" s="94" t="str">
        <f>'チェック表（印刷用）'!B26</f>
        <v/>
      </c>
      <c r="C26" s="12" t="str">
        <f>IF('チェック表（印刷用）'!C26=ﾜｰｸｼｰﾄ1!$D$2,CONCATENATE($B26,":",C$4,":",C$6),"")</f>
        <v/>
      </c>
      <c r="D26" s="12" t="str">
        <f>IF('チェック表（印刷用）'!D26=ﾜｰｸｼｰﾄ1!$D$2,CONCATENATE($B26,":",D$4,":",D$6),"")</f>
        <v/>
      </c>
      <c r="E26" s="12" t="str">
        <f>IF('チェック表（印刷用）'!E26=ﾜｰｸｼｰﾄ1!$D$2,CONCATENATE($B26,":",E$4,":",E$6),"")</f>
        <v/>
      </c>
      <c r="F26" s="12" t="str">
        <f>IF('チェック表（印刷用）'!F26=ﾜｰｸｼｰﾄ1!$D$2,CONCATENATE($B26,":",F$4,":",F$6),"")</f>
        <v/>
      </c>
      <c r="G26" s="12" t="str">
        <f>IF('チェック表（印刷用）'!G26=ﾜｰｸｼｰﾄ1!$D$2,CONCATENATE($B26,":",G$4,":",G$6),"")</f>
        <v/>
      </c>
      <c r="H26" s="12" t="str">
        <f>IF('チェック表（印刷用）'!H26=ﾜｰｸｼｰﾄ1!$D$2,CONCATENATE($B26,":",H$4,":",H$6),"")</f>
        <v/>
      </c>
      <c r="I26" s="12" t="str">
        <f>IF('チェック表（印刷用）'!I26=ﾜｰｸｼｰﾄ1!$D$2,CONCATENATE($B26,":",I$4,":",I$6),"")</f>
        <v/>
      </c>
      <c r="J26" s="12" t="str">
        <f>IF('チェック表（印刷用）'!J26=ﾜｰｸｼｰﾄ1!$D$2,CONCATENATE($B26,":",J$4,":",J$6),"")</f>
        <v/>
      </c>
      <c r="K26" s="12" t="str">
        <f>IF('チェック表（印刷用）'!K26=ﾜｰｸｼｰﾄ1!$D$2,CONCATENATE($B26,":",K$4,":",K$6),"")</f>
        <v/>
      </c>
      <c r="L26" s="12" t="str">
        <f>IF('チェック表（印刷用）'!L26=ﾜｰｸｼｰﾄ1!$D$2,CONCATENATE($B26,":",L$4,":",L$6),"")</f>
        <v/>
      </c>
      <c r="M26" s="12" t="str">
        <f>IF('チェック表（印刷用）'!M26=ﾜｰｸｼｰﾄ1!$D$2,CONCATENATE($B26,":",M$4,":",M$6),"")</f>
        <v/>
      </c>
      <c r="N26" s="12" t="str">
        <f>IF('チェック表（印刷用）'!N26=ﾜｰｸｼｰﾄ1!$D$2,CONCATENATE($B26,":",N$4,":",N$6),"")</f>
        <v/>
      </c>
      <c r="O26" s="12" t="str">
        <f>IF('チェック表（印刷用）'!O26=ﾜｰｸｼｰﾄ1!$D$2,CONCATENATE($B26,":",O$4,":",O$6),"")</f>
        <v/>
      </c>
      <c r="P26" s="12" t="str">
        <f>IF('チェック表（印刷用）'!P26=ﾜｰｸｼｰﾄ1!$D$2,CONCATENATE($B26,":",P$4,":",P$6),"")</f>
        <v/>
      </c>
      <c r="Q26" s="12" t="str">
        <f>IF('チェック表（印刷用）'!Q26=ﾜｰｸｼｰﾄ1!$D$2,CONCATENATE($B26,":",Q$4,":",Q$6),"")</f>
        <v/>
      </c>
      <c r="R26" s="12" t="str">
        <f>IF('チェック表（印刷用）'!R26=ﾜｰｸｼｰﾄ1!$D$2,CONCATENATE($B26,":",R$4,":",R$6),"")</f>
        <v/>
      </c>
      <c r="S26" s="12" t="str">
        <f>IF('チェック表（印刷用）'!S26=ﾜｰｸｼｰﾄ1!$D$2,CONCATENATE($B26,":",S$4,":",S$6),"")</f>
        <v/>
      </c>
      <c r="T26" s="12" t="str">
        <f>IF('チェック表（印刷用）'!T26=ﾜｰｸｼｰﾄ1!$D$2,CONCATENATE($B26,":",T$4,":",T$6),"")</f>
        <v/>
      </c>
      <c r="U26" s="12" t="str">
        <f>IF('チェック表（印刷用）'!U26=ﾜｰｸｼｰﾄ1!$D$2,CONCATENATE($B26,":",U$4,":",U$6),"")</f>
        <v/>
      </c>
      <c r="V26" s="12" t="str">
        <f>IF('チェック表（印刷用）'!V26=ﾜｰｸｼｰﾄ1!$D$2,CONCATENATE($B26,":",V$4,":",V$6),"")</f>
        <v/>
      </c>
      <c r="W26" s="12" t="str">
        <f>IF('チェック表（印刷用）'!W26=ﾜｰｸｼｰﾄ1!$D$2,CONCATENATE($B26,":",W$4,":",W$6),"")</f>
        <v/>
      </c>
      <c r="X26" s="12" t="str">
        <f>IF('チェック表（印刷用）'!X26=ﾜｰｸｼｰﾄ1!$D$2,CONCATENATE($B26,":",X$4,":",X$6),"")</f>
        <v/>
      </c>
      <c r="Y26" s="12" t="str">
        <f>IF('チェック表（印刷用）'!Y26=ﾜｰｸｼｰﾄ1!$D$2,CONCATENATE($B26,":",Y$4,":",Y$6),"")</f>
        <v/>
      </c>
      <c r="Z26" s="12" t="str">
        <f>IF('チェック表（印刷用）'!Z26=ﾜｰｸｼｰﾄ1!$D$2,CONCATENATE($B26,":",Z$4,":",Z$6),"")</f>
        <v/>
      </c>
      <c r="AA26" s="12" t="str">
        <f>IF('チェック表（印刷用）'!AA26=ﾜｰｸｼｰﾄ1!$D$2,CONCATENATE($B26,":",AA$4,":",AA$6),"")</f>
        <v/>
      </c>
      <c r="AB26" s="12" t="str">
        <f>IF('チェック表（印刷用）'!AB26=ﾜｰｸｼｰﾄ1!$D$2,CONCATENATE($B26,":",AB$4,":",AB$6),"")</f>
        <v/>
      </c>
      <c r="AC26" s="12" t="str">
        <f>IF('チェック表（印刷用）'!AC26=ﾜｰｸｼｰﾄ1!$D$2,CONCATENATE($B26,":",AC$4,":",AC$6),"")</f>
        <v/>
      </c>
      <c r="AD26" s="12" t="str">
        <f>IF('チェック表（印刷用）'!AD26=ﾜｰｸｼｰﾄ1!$D$2,CONCATENATE($B26,":",AD$4,":",AD$6),"")</f>
        <v/>
      </c>
      <c r="AJ26" s="1">
        <v>20</v>
      </c>
      <c r="AK26" s="1" t="str">
        <f>IF(AL26="","",MAX(AK$7:AK25)+1)</f>
        <v/>
      </c>
      <c r="AL26" s="14" t="str">
        <f>D16</f>
        <v/>
      </c>
    </row>
    <row r="27" spans="1:38" x14ac:dyDescent="0.55000000000000004">
      <c r="A27" s="1">
        <v>19</v>
      </c>
      <c r="B27" s="94" t="str">
        <f>'チェック表（印刷用）'!B27</f>
        <v/>
      </c>
      <c r="C27" s="12" t="str">
        <f>IF('チェック表（印刷用）'!C27=ﾜｰｸｼｰﾄ1!$D$2,CONCATENATE($B27,":",C$4,":",C$6),"")</f>
        <v/>
      </c>
      <c r="D27" s="12" t="str">
        <f>IF('チェック表（印刷用）'!D27=ﾜｰｸｼｰﾄ1!$D$2,CONCATENATE($B27,":",D$4,":",D$6),"")</f>
        <v/>
      </c>
      <c r="E27" s="12" t="str">
        <f>IF('チェック表（印刷用）'!E27=ﾜｰｸｼｰﾄ1!$D$2,CONCATENATE($B27,":",E$4,":",E$6),"")</f>
        <v/>
      </c>
      <c r="F27" s="12" t="str">
        <f>IF('チェック表（印刷用）'!F27=ﾜｰｸｼｰﾄ1!$D$2,CONCATENATE($B27,":",F$4,":",F$6),"")</f>
        <v/>
      </c>
      <c r="G27" s="12" t="str">
        <f>IF('チェック表（印刷用）'!G27=ﾜｰｸｼｰﾄ1!$D$2,CONCATENATE($B27,":",G$4,":",G$6),"")</f>
        <v/>
      </c>
      <c r="H27" s="12" t="str">
        <f>IF('チェック表（印刷用）'!H27=ﾜｰｸｼｰﾄ1!$D$2,CONCATENATE($B27,":",H$4,":",H$6),"")</f>
        <v/>
      </c>
      <c r="I27" s="12" t="str">
        <f>IF('チェック表（印刷用）'!I27=ﾜｰｸｼｰﾄ1!$D$2,CONCATENATE($B27,":",I$4,":",I$6),"")</f>
        <v/>
      </c>
      <c r="J27" s="12" t="str">
        <f>IF('チェック表（印刷用）'!J27=ﾜｰｸｼｰﾄ1!$D$2,CONCATENATE($B27,":",J$4,":",J$6),"")</f>
        <v/>
      </c>
      <c r="K27" s="12" t="str">
        <f>IF('チェック表（印刷用）'!K27=ﾜｰｸｼｰﾄ1!$D$2,CONCATENATE($B27,":",K$4,":",K$6),"")</f>
        <v/>
      </c>
      <c r="L27" s="12" t="str">
        <f>IF('チェック表（印刷用）'!L27=ﾜｰｸｼｰﾄ1!$D$2,CONCATENATE($B27,":",L$4,":",L$6),"")</f>
        <v/>
      </c>
      <c r="M27" s="12" t="str">
        <f>IF('チェック表（印刷用）'!M27=ﾜｰｸｼｰﾄ1!$D$2,CONCATENATE($B27,":",M$4,":",M$6),"")</f>
        <v/>
      </c>
      <c r="N27" s="12" t="str">
        <f>IF('チェック表（印刷用）'!N27=ﾜｰｸｼｰﾄ1!$D$2,CONCATENATE($B27,":",N$4,":",N$6),"")</f>
        <v/>
      </c>
      <c r="O27" s="12" t="str">
        <f>IF('チェック表（印刷用）'!O27=ﾜｰｸｼｰﾄ1!$D$2,CONCATENATE($B27,":",O$4,":",O$6),"")</f>
        <v/>
      </c>
      <c r="P27" s="12" t="str">
        <f>IF('チェック表（印刷用）'!P27=ﾜｰｸｼｰﾄ1!$D$2,CONCATENATE($B27,":",P$4,":",P$6),"")</f>
        <v/>
      </c>
      <c r="Q27" s="12" t="str">
        <f>IF('チェック表（印刷用）'!Q27=ﾜｰｸｼｰﾄ1!$D$2,CONCATENATE($B27,":",Q$4,":",Q$6),"")</f>
        <v/>
      </c>
      <c r="R27" s="12" t="str">
        <f>IF('チェック表（印刷用）'!R27=ﾜｰｸｼｰﾄ1!$D$2,CONCATENATE($B27,":",R$4,":",R$6),"")</f>
        <v/>
      </c>
      <c r="S27" s="12" t="str">
        <f>IF('チェック表（印刷用）'!S27=ﾜｰｸｼｰﾄ1!$D$2,CONCATENATE($B27,":",S$4,":",S$6),"")</f>
        <v/>
      </c>
      <c r="T27" s="12" t="str">
        <f>IF('チェック表（印刷用）'!T27=ﾜｰｸｼｰﾄ1!$D$2,CONCATENATE($B27,":",T$4,":",T$6),"")</f>
        <v/>
      </c>
      <c r="U27" s="12" t="str">
        <f>IF('チェック表（印刷用）'!U27=ﾜｰｸｼｰﾄ1!$D$2,CONCATENATE($B27,":",U$4,":",U$6),"")</f>
        <v/>
      </c>
      <c r="V27" s="12" t="str">
        <f>IF('チェック表（印刷用）'!V27=ﾜｰｸｼｰﾄ1!$D$2,CONCATENATE($B27,":",V$4,":",V$6),"")</f>
        <v/>
      </c>
      <c r="W27" s="12" t="str">
        <f>IF('チェック表（印刷用）'!W27=ﾜｰｸｼｰﾄ1!$D$2,CONCATENATE($B27,":",W$4,":",W$6),"")</f>
        <v/>
      </c>
      <c r="X27" s="12" t="str">
        <f>IF('チェック表（印刷用）'!X27=ﾜｰｸｼｰﾄ1!$D$2,CONCATENATE($B27,":",X$4,":",X$6),"")</f>
        <v/>
      </c>
      <c r="Y27" s="12" t="str">
        <f>IF('チェック表（印刷用）'!Y27=ﾜｰｸｼｰﾄ1!$D$2,CONCATENATE($B27,":",Y$4,":",Y$6),"")</f>
        <v/>
      </c>
      <c r="Z27" s="12" t="str">
        <f>IF('チェック表（印刷用）'!Z27=ﾜｰｸｼｰﾄ1!$D$2,CONCATENATE($B27,":",Z$4,":",Z$6),"")</f>
        <v/>
      </c>
      <c r="AA27" s="12" t="str">
        <f>IF('チェック表（印刷用）'!AA27=ﾜｰｸｼｰﾄ1!$D$2,CONCATENATE($B27,":",AA$4,":",AA$6),"")</f>
        <v/>
      </c>
      <c r="AB27" s="12" t="str">
        <f>IF('チェック表（印刷用）'!AB27=ﾜｰｸｼｰﾄ1!$D$2,CONCATENATE($B27,":",AB$4,":",AB$6),"")</f>
        <v/>
      </c>
      <c r="AC27" s="12" t="str">
        <f>IF('チェック表（印刷用）'!AC27=ﾜｰｸｼｰﾄ1!$D$2,CONCATENATE($B27,":",AC$4,":",AC$6),"")</f>
        <v/>
      </c>
      <c r="AD27" s="12" t="str">
        <f>IF('チェック表（印刷用）'!AD27=ﾜｰｸｼｰﾄ1!$D$2,CONCATENATE($B27,":",AD$4,":",AD$6),"")</f>
        <v/>
      </c>
      <c r="AJ27" s="1">
        <v>21</v>
      </c>
      <c r="AK27" s="1" t="str">
        <f>IF(AL27="","",MAX(AK$7:AK26)+1)</f>
        <v/>
      </c>
      <c r="AL27" s="14" t="str">
        <f>C17</f>
        <v/>
      </c>
    </row>
    <row r="28" spans="1:38" x14ac:dyDescent="0.55000000000000004">
      <c r="A28" s="1">
        <v>20</v>
      </c>
      <c r="B28" s="94" t="str">
        <f>'チェック表（印刷用）'!B28</f>
        <v/>
      </c>
      <c r="C28" s="12" t="str">
        <f>IF('チェック表（印刷用）'!C28=ﾜｰｸｼｰﾄ1!$D$2,CONCATENATE($B28,":",C$4,":",C$6),"")</f>
        <v/>
      </c>
      <c r="D28" s="12" t="str">
        <f>IF('チェック表（印刷用）'!D28=ﾜｰｸｼｰﾄ1!$D$2,CONCATENATE($B28,":",D$4,":",D$6),"")</f>
        <v/>
      </c>
      <c r="E28" s="12" t="str">
        <f>IF('チェック表（印刷用）'!E28=ﾜｰｸｼｰﾄ1!$D$2,CONCATENATE($B28,":",E$4,":",E$6),"")</f>
        <v/>
      </c>
      <c r="F28" s="12" t="str">
        <f>IF('チェック表（印刷用）'!F28=ﾜｰｸｼｰﾄ1!$D$2,CONCATENATE($B28,":",F$4,":",F$6),"")</f>
        <v/>
      </c>
      <c r="G28" s="12" t="str">
        <f>IF('チェック表（印刷用）'!G28=ﾜｰｸｼｰﾄ1!$D$2,CONCATENATE($B28,":",G$4,":",G$6),"")</f>
        <v/>
      </c>
      <c r="H28" s="12" t="str">
        <f>IF('チェック表（印刷用）'!H28=ﾜｰｸｼｰﾄ1!$D$2,CONCATENATE($B28,":",H$4,":",H$6),"")</f>
        <v/>
      </c>
      <c r="I28" s="12" t="str">
        <f>IF('チェック表（印刷用）'!I28=ﾜｰｸｼｰﾄ1!$D$2,CONCATENATE($B28,":",I$4,":",I$6),"")</f>
        <v/>
      </c>
      <c r="J28" s="12" t="str">
        <f>IF('チェック表（印刷用）'!J28=ﾜｰｸｼｰﾄ1!$D$2,CONCATENATE($B28,":",J$4,":",J$6),"")</f>
        <v/>
      </c>
      <c r="K28" s="12" t="str">
        <f>IF('チェック表（印刷用）'!K28=ﾜｰｸｼｰﾄ1!$D$2,CONCATENATE($B28,":",K$4,":",K$6),"")</f>
        <v/>
      </c>
      <c r="L28" s="12" t="str">
        <f>IF('チェック表（印刷用）'!L28=ﾜｰｸｼｰﾄ1!$D$2,CONCATENATE($B28,":",L$4,":",L$6),"")</f>
        <v/>
      </c>
      <c r="M28" s="12" t="str">
        <f>IF('チェック表（印刷用）'!M28=ﾜｰｸｼｰﾄ1!$D$2,CONCATENATE($B28,":",M$4,":",M$6),"")</f>
        <v/>
      </c>
      <c r="N28" s="12" t="str">
        <f>IF('チェック表（印刷用）'!N28=ﾜｰｸｼｰﾄ1!$D$2,CONCATENATE($B28,":",N$4,":",N$6),"")</f>
        <v/>
      </c>
      <c r="O28" s="12" t="str">
        <f>IF('チェック表（印刷用）'!O28=ﾜｰｸｼｰﾄ1!$D$2,CONCATENATE($B28,":",O$4,":",O$6),"")</f>
        <v/>
      </c>
      <c r="P28" s="12" t="str">
        <f>IF('チェック表（印刷用）'!P28=ﾜｰｸｼｰﾄ1!$D$2,CONCATENATE($B28,":",P$4,":",P$6),"")</f>
        <v/>
      </c>
      <c r="Q28" s="12" t="str">
        <f>IF('チェック表（印刷用）'!Q28=ﾜｰｸｼｰﾄ1!$D$2,CONCATENATE($B28,":",Q$4,":",Q$6),"")</f>
        <v/>
      </c>
      <c r="R28" s="12" t="str">
        <f>IF('チェック表（印刷用）'!R28=ﾜｰｸｼｰﾄ1!$D$2,CONCATENATE($B28,":",R$4,":",R$6),"")</f>
        <v/>
      </c>
      <c r="S28" s="12" t="str">
        <f>IF('チェック表（印刷用）'!S28=ﾜｰｸｼｰﾄ1!$D$2,CONCATENATE($B28,":",S$4,":",S$6),"")</f>
        <v/>
      </c>
      <c r="T28" s="12" t="str">
        <f>IF('チェック表（印刷用）'!T28=ﾜｰｸｼｰﾄ1!$D$2,CONCATENATE($B28,":",T$4,":",T$6),"")</f>
        <v/>
      </c>
      <c r="U28" s="12" t="str">
        <f>IF('チェック表（印刷用）'!U28=ﾜｰｸｼｰﾄ1!$D$2,CONCATENATE($B28,":",U$4,":",U$6),"")</f>
        <v/>
      </c>
      <c r="V28" s="12" t="str">
        <f>IF('チェック表（印刷用）'!V28=ﾜｰｸｼｰﾄ1!$D$2,CONCATENATE($B28,":",V$4,":",V$6),"")</f>
        <v/>
      </c>
      <c r="W28" s="12" t="str">
        <f>IF('チェック表（印刷用）'!W28=ﾜｰｸｼｰﾄ1!$D$2,CONCATENATE($B28,":",W$4,":",W$6),"")</f>
        <v/>
      </c>
      <c r="X28" s="12" t="str">
        <f>IF('チェック表（印刷用）'!X28=ﾜｰｸｼｰﾄ1!$D$2,CONCATENATE($B28,":",X$4,":",X$6),"")</f>
        <v/>
      </c>
      <c r="Y28" s="12" t="str">
        <f>IF('チェック表（印刷用）'!Y28=ﾜｰｸｼｰﾄ1!$D$2,CONCATENATE($B28,":",Y$4,":",Y$6),"")</f>
        <v/>
      </c>
      <c r="Z28" s="12" t="str">
        <f>IF('チェック表（印刷用）'!Z28=ﾜｰｸｼｰﾄ1!$D$2,CONCATENATE($B28,":",Z$4,":",Z$6),"")</f>
        <v/>
      </c>
      <c r="AA28" s="12" t="str">
        <f>IF('チェック表（印刷用）'!AA28=ﾜｰｸｼｰﾄ1!$D$2,CONCATENATE($B28,":",AA$4,":",AA$6),"")</f>
        <v/>
      </c>
      <c r="AB28" s="12" t="str">
        <f>IF('チェック表（印刷用）'!AB28=ﾜｰｸｼｰﾄ1!$D$2,CONCATENATE($B28,":",AB$4,":",AB$6),"")</f>
        <v/>
      </c>
      <c r="AC28" s="12" t="str">
        <f>IF('チェック表（印刷用）'!AC28=ﾜｰｸｼｰﾄ1!$D$2,CONCATENATE($B28,":",AC$4,":",AC$6),"")</f>
        <v/>
      </c>
      <c r="AD28" s="12" t="str">
        <f>IF('チェック表（印刷用）'!AD28=ﾜｰｸｼｰﾄ1!$D$2,CONCATENATE($B28,":",AD$4,":",AD$6),"")</f>
        <v/>
      </c>
      <c r="AJ28" s="1">
        <v>22</v>
      </c>
      <c r="AK28" s="1" t="str">
        <f>IF(AL28="","",MAX(AK$7:AK27)+1)</f>
        <v/>
      </c>
      <c r="AL28" s="14" t="str">
        <f>D17</f>
        <v/>
      </c>
    </row>
    <row r="29" spans="1:38" x14ac:dyDescent="0.55000000000000004">
      <c r="A29" s="1">
        <v>21</v>
      </c>
      <c r="B29" s="94" t="str">
        <f>'チェック表（印刷用）'!B29</f>
        <v/>
      </c>
      <c r="C29" s="12" t="str">
        <f>IF('チェック表（印刷用）'!C29=ﾜｰｸｼｰﾄ1!$D$2,CONCATENATE($B29,":",C$4,":",C$6),"")</f>
        <v/>
      </c>
      <c r="D29" s="12" t="str">
        <f>IF('チェック表（印刷用）'!D29=ﾜｰｸｼｰﾄ1!$D$2,CONCATENATE($B29,":",D$4,":",D$6),"")</f>
        <v/>
      </c>
      <c r="E29" s="12" t="str">
        <f>IF('チェック表（印刷用）'!E29=ﾜｰｸｼｰﾄ1!$D$2,CONCATENATE($B29,":",E$4,":",E$6),"")</f>
        <v/>
      </c>
      <c r="F29" s="12" t="str">
        <f>IF('チェック表（印刷用）'!F29=ﾜｰｸｼｰﾄ1!$D$2,CONCATENATE($B29,":",F$4,":",F$6),"")</f>
        <v/>
      </c>
      <c r="G29" s="12" t="str">
        <f>IF('チェック表（印刷用）'!G29=ﾜｰｸｼｰﾄ1!$D$2,CONCATENATE($B29,":",G$4,":",G$6),"")</f>
        <v/>
      </c>
      <c r="H29" s="12" t="str">
        <f>IF('チェック表（印刷用）'!H29=ﾜｰｸｼｰﾄ1!$D$2,CONCATENATE($B29,":",H$4,":",H$6),"")</f>
        <v/>
      </c>
      <c r="I29" s="12" t="str">
        <f>IF('チェック表（印刷用）'!I29=ﾜｰｸｼｰﾄ1!$D$2,CONCATENATE($B29,":",I$4,":",I$6),"")</f>
        <v/>
      </c>
      <c r="J29" s="12" t="str">
        <f>IF('チェック表（印刷用）'!J29=ﾜｰｸｼｰﾄ1!$D$2,CONCATENATE($B29,":",J$4,":",J$6),"")</f>
        <v/>
      </c>
      <c r="K29" s="12" t="str">
        <f>IF('チェック表（印刷用）'!K29=ﾜｰｸｼｰﾄ1!$D$2,CONCATENATE($B29,":",K$4,":",K$6),"")</f>
        <v/>
      </c>
      <c r="L29" s="12" t="str">
        <f>IF('チェック表（印刷用）'!L29=ﾜｰｸｼｰﾄ1!$D$2,CONCATENATE($B29,":",L$4,":",L$6),"")</f>
        <v/>
      </c>
      <c r="M29" s="12" t="str">
        <f>IF('チェック表（印刷用）'!M29=ﾜｰｸｼｰﾄ1!$D$2,CONCATENATE($B29,":",M$4,":",M$6),"")</f>
        <v/>
      </c>
      <c r="N29" s="12" t="str">
        <f>IF('チェック表（印刷用）'!N29=ﾜｰｸｼｰﾄ1!$D$2,CONCATENATE($B29,":",N$4,":",N$6),"")</f>
        <v/>
      </c>
      <c r="O29" s="12" t="str">
        <f>IF('チェック表（印刷用）'!O29=ﾜｰｸｼｰﾄ1!$D$2,CONCATENATE($B29,":",O$4,":",O$6),"")</f>
        <v/>
      </c>
      <c r="P29" s="12" t="str">
        <f>IF('チェック表（印刷用）'!P29=ﾜｰｸｼｰﾄ1!$D$2,CONCATENATE($B29,":",P$4,":",P$6),"")</f>
        <v/>
      </c>
      <c r="Q29" s="12" t="str">
        <f>IF('チェック表（印刷用）'!Q29=ﾜｰｸｼｰﾄ1!$D$2,CONCATENATE($B29,":",Q$4,":",Q$6),"")</f>
        <v/>
      </c>
      <c r="R29" s="12" t="str">
        <f>IF('チェック表（印刷用）'!R29=ﾜｰｸｼｰﾄ1!$D$2,CONCATENATE($B29,":",R$4,":",R$6),"")</f>
        <v/>
      </c>
      <c r="S29" s="12" t="str">
        <f>IF('チェック表（印刷用）'!S29=ﾜｰｸｼｰﾄ1!$D$2,CONCATENATE($B29,":",S$4,":",S$6),"")</f>
        <v/>
      </c>
      <c r="T29" s="12" t="str">
        <f>IF('チェック表（印刷用）'!T29=ﾜｰｸｼｰﾄ1!$D$2,CONCATENATE($B29,":",T$4,":",T$6),"")</f>
        <v/>
      </c>
      <c r="U29" s="12" t="str">
        <f>IF('チェック表（印刷用）'!U29=ﾜｰｸｼｰﾄ1!$D$2,CONCATENATE($B29,":",U$4,":",U$6),"")</f>
        <v/>
      </c>
      <c r="V29" s="12" t="str">
        <f>IF('チェック表（印刷用）'!V29=ﾜｰｸｼｰﾄ1!$D$2,CONCATENATE($B29,":",V$4,":",V$6),"")</f>
        <v/>
      </c>
      <c r="W29" s="12" t="str">
        <f>IF('チェック表（印刷用）'!W29=ﾜｰｸｼｰﾄ1!$D$2,CONCATENATE($B29,":",W$4,":",W$6),"")</f>
        <v/>
      </c>
      <c r="X29" s="12" t="str">
        <f>IF('チェック表（印刷用）'!X29=ﾜｰｸｼｰﾄ1!$D$2,CONCATENATE($B29,":",X$4,":",X$6),"")</f>
        <v/>
      </c>
      <c r="Y29" s="12" t="str">
        <f>IF('チェック表（印刷用）'!Y29=ﾜｰｸｼｰﾄ1!$D$2,CONCATENATE($B29,":",Y$4,":",Y$6),"")</f>
        <v/>
      </c>
      <c r="Z29" s="12" t="str">
        <f>IF('チェック表（印刷用）'!Z29=ﾜｰｸｼｰﾄ1!$D$2,CONCATENATE($B29,":",Z$4,":",Z$6),"")</f>
        <v/>
      </c>
      <c r="AA29" s="12" t="str">
        <f>IF('チェック表（印刷用）'!AA29=ﾜｰｸｼｰﾄ1!$D$2,CONCATENATE($B29,":",AA$4,":",AA$6),"")</f>
        <v/>
      </c>
      <c r="AB29" s="12" t="str">
        <f>IF('チェック表（印刷用）'!AB29=ﾜｰｸｼｰﾄ1!$D$2,CONCATENATE($B29,":",AB$4,":",AB$6),"")</f>
        <v/>
      </c>
      <c r="AC29" s="12" t="str">
        <f>IF('チェック表（印刷用）'!AC29=ﾜｰｸｼｰﾄ1!$D$2,CONCATENATE($B29,":",AC$4,":",AC$6),"")</f>
        <v/>
      </c>
      <c r="AD29" s="12" t="str">
        <f>IF('チェック表（印刷用）'!AD29=ﾜｰｸｼｰﾄ1!$D$2,CONCATENATE($B29,":",AD$4,":",AD$6),"")</f>
        <v/>
      </c>
      <c r="AJ29" s="1">
        <v>23</v>
      </c>
      <c r="AK29" s="1" t="str">
        <f>IF(AL29="","",MAX(AK$7:AK28)+1)</f>
        <v/>
      </c>
      <c r="AL29" s="14" t="str">
        <f>C18</f>
        <v/>
      </c>
    </row>
    <row r="30" spans="1:38" x14ac:dyDescent="0.55000000000000004">
      <c r="A30" s="1">
        <v>22</v>
      </c>
      <c r="B30" s="94" t="str">
        <f>'チェック表（印刷用）'!B30</f>
        <v/>
      </c>
      <c r="C30" s="12" t="str">
        <f>IF('チェック表（印刷用）'!C30=ﾜｰｸｼｰﾄ1!$D$2,CONCATENATE($B30,":",C$4,":",C$6),"")</f>
        <v/>
      </c>
      <c r="D30" s="12" t="str">
        <f>IF('チェック表（印刷用）'!D30=ﾜｰｸｼｰﾄ1!$D$2,CONCATENATE($B30,":",D$4,":",D$6),"")</f>
        <v/>
      </c>
      <c r="E30" s="12" t="str">
        <f>IF('チェック表（印刷用）'!E30=ﾜｰｸｼｰﾄ1!$D$2,CONCATENATE($B30,":",E$4,":",E$6),"")</f>
        <v/>
      </c>
      <c r="F30" s="12" t="str">
        <f>IF('チェック表（印刷用）'!F30=ﾜｰｸｼｰﾄ1!$D$2,CONCATENATE($B30,":",F$4,":",F$6),"")</f>
        <v/>
      </c>
      <c r="G30" s="12" t="str">
        <f>IF('チェック表（印刷用）'!G30=ﾜｰｸｼｰﾄ1!$D$2,CONCATENATE($B30,":",G$4,":",G$6),"")</f>
        <v/>
      </c>
      <c r="H30" s="12" t="str">
        <f>IF('チェック表（印刷用）'!H30=ﾜｰｸｼｰﾄ1!$D$2,CONCATENATE($B30,":",H$4,":",H$6),"")</f>
        <v/>
      </c>
      <c r="I30" s="12" t="str">
        <f>IF('チェック表（印刷用）'!I30=ﾜｰｸｼｰﾄ1!$D$2,CONCATENATE($B30,":",I$4,":",I$6),"")</f>
        <v/>
      </c>
      <c r="J30" s="12" t="str">
        <f>IF('チェック表（印刷用）'!J30=ﾜｰｸｼｰﾄ1!$D$2,CONCATENATE($B30,":",J$4,":",J$6),"")</f>
        <v/>
      </c>
      <c r="K30" s="12" t="str">
        <f>IF('チェック表（印刷用）'!K30=ﾜｰｸｼｰﾄ1!$D$2,CONCATENATE($B30,":",K$4,":",K$6),"")</f>
        <v/>
      </c>
      <c r="L30" s="12" t="str">
        <f>IF('チェック表（印刷用）'!L30=ﾜｰｸｼｰﾄ1!$D$2,CONCATENATE($B30,":",L$4,":",L$6),"")</f>
        <v/>
      </c>
      <c r="M30" s="12" t="str">
        <f>IF('チェック表（印刷用）'!M30=ﾜｰｸｼｰﾄ1!$D$2,CONCATENATE($B30,":",M$4,":",M$6),"")</f>
        <v/>
      </c>
      <c r="N30" s="12" t="str">
        <f>IF('チェック表（印刷用）'!N30=ﾜｰｸｼｰﾄ1!$D$2,CONCATENATE($B30,":",N$4,":",N$6),"")</f>
        <v/>
      </c>
      <c r="O30" s="12" t="str">
        <f>IF('チェック表（印刷用）'!O30=ﾜｰｸｼｰﾄ1!$D$2,CONCATENATE($B30,":",O$4,":",O$6),"")</f>
        <v/>
      </c>
      <c r="P30" s="12" t="str">
        <f>IF('チェック表（印刷用）'!P30=ﾜｰｸｼｰﾄ1!$D$2,CONCATENATE($B30,":",P$4,":",P$6),"")</f>
        <v/>
      </c>
      <c r="Q30" s="12" t="str">
        <f>IF('チェック表（印刷用）'!Q30=ﾜｰｸｼｰﾄ1!$D$2,CONCATENATE($B30,":",Q$4,":",Q$6),"")</f>
        <v/>
      </c>
      <c r="R30" s="12" t="str">
        <f>IF('チェック表（印刷用）'!R30=ﾜｰｸｼｰﾄ1!$D$2,CONCATENATE($B30,":",R$4,":",R$6),"")</f>
        <v/>
      </c>
      <c r="S30" s="12" t="str">
        <f>IF('チェック表（印刷用）'!S30=ﾜｰｸｼｰﾄ1!$D$2,CONCATENATE($B30,":",S$4,":",S$6),"")</f>
        <v/>
      </c>
      <c r="T30" s="12" t="str">
        <f>IF('チェック表（印刷用）'!T30=ﾜｰｸｼｰﾄ1!$D$2,CONCATENATE($B30,":",T$4,":",T$6),"")</f>
        <v/>
      </c>
      <c r="U30" s="12" t="str">
        <f>IF('チェック表（印刷用）'!U30=ﾜｰｸｼｰﾄ1!$D$2,CONCATENATE($B30,":",U$4,":",U$6),"")</f>
        <v/>
      </c>
      <c r="V30" s="12" t="str">
        <f>IF('チェック表（印刷用）'!V30=ﾜｰｸｼｰﾄ1!$D$2,CONCATENATE($B30,":",V$4,":",V$6),"")</f>
        <v/>
      </c>
      <c r="W30" s="12" t="str">
        <f>IF('チェック表（印刷用）'!W30=ﾜｰｸｼｰﾄ1!$D$2,CONCATENATE($B30,":",W$4,":",W$6),"")</f>
        <v/>
      </c>
      <c r="X30" s="12" t="str">
        <f>IF('チェック表（印刷用）'!X30=ﾜｰｸｼｰﾄ1!$D$2,CONCATENATE($B30,":",X$4,":",X$6),"")</f>
        <v/>
      </c>
      <c r="Y30" s="12" t="str">
        <f>IF('チェック表（印刷用）'!Y30=ﾜｰｸｼｰﾄ1!$D$2,CONCATENATE($B30,":",Y$4,":",Y$6),"")</f>
        <v/>
      </c>
      <c r="Z30" s="12" t="str">
        <f>IF('チェック表（印刷用）'!Z30=ﾜｰｸｼｰﾄ1!$D$2,CONCATENATE($B30,":",Z$4,":",Z$6),"")</f>
        <v/>
      </c>
      <c r="AA30" s="12" t="str">
        <f>IF('チェック表（印刷用）'!AA30=ﾜｰｸｼｰﾄ1!$D$2,CONCATENATE($B30,":",AA$4,":",AA$6),"")</f>
        <v/>
      </c>
      <c r="AB30" s="12" t="str">
        <f>IF('チェック表（印刷用）'!AB30=ﾜｰｸｼｰﾄ1!$D$2,CONCATENATE($B30,":",AB$4,":",AB$6),"")</f>
        <v/>
      </c>
      <c r="AC30" s="12" t="str">
        <f>IF('チェック表（印刷用）'!AC30=ﾜｰｸｼｰﾄ1!$D$2,CONCATENATE($B30,":",AC$4,":",AC$6),"")</f>
        <v/>
      </c>
      <c r="AD30" s="12" t="str">
        <f>IF('チェック表（印刷用）'!AD30=ﾜｰｸｼｰﾄ1!$D$2,CONCATENATE($B30,":",AD$4,":",AD$6),"")</f>
        <v/>
      </c>
      <c r="AJ30" s="1">
        <v>24</v>
      </c>
      <c r="AK30" s="1" t="str">
        <f>IF(AL30="","",MAX(AK$7:AK29)+1)</f>
        <v/>
      </c>
      <c r="AL30" s="14" t="str">
        <f>D18</f>
        <v/>
      </c>
    </row>
    <row r="31" spans="1:38" x14ac:dyDescent="0.55000000000000004">
      <c r="A31" s="1">
        <v>23</v>
      </c>
      <c r="B31" s="94" t="str">
        <f>'チェック表（印刷用）'!B31</f>
        <v/>
      </c>
      <c r="C31" s="12" t="str">
        <f>IF('チェック表（印刷用）'!C31=ﾜｰｸｼｰﾄ1!$D$2,CONCATENATE($B31,":",C$4,":",C$6),"")</f>
        <v/>
      </c>
      <c r="D31" s="12" t="str">
        <f>IF('チェック表（印刷用）'!D31=ﾜｰｸｼｰﾄ1!$D$2,CONCATENATE($B31,":",D$4,":",D$6),"")</f>
        <v/>
      </c>
      <c r="E31" s="12" t="str">
        <f>IF('チェック表（印刷用）'!E31=ﾜｰｸｼｰﾄ1!$D$2,CONCATENATE($B31,":",E$4,":",E$6),"")</f>
        <v/>
      </c>
      <c r="F31" s="12" t="str">
        <f>IF('チェック表（印刷用）'!F31=ﾜｰｸｼｰﾄ1!$D$2,CONCATENATE($B31,":",F$4,":",F$6),"")</f>
        <v/>
      </c>
      <c r="G31" s="12" t="str">
        <f>IF('チェック表（印刷用）'!G31=ﾜｰｸｼｰﾄ1!$D$2,CONCATENATE($B31,":",G$4,":",G$6),"")</f>
        <v/>
      </c>
      <c r="H31" s="12" t="str">
        <f>IF('チェック表（印刷用）'!H31=ﾜｰｸｼｰﾄ1!$D$2,CONCATENATE($B31,":",H$4,":",H$6),"")</f>
        <v/>
      </c>
      <c r="I31" s="12" t="str">
        <f>IF('チェック表（印刷用）'!I31=ﾜｰｸｼｰﾄ1!$D$2,CONCATENATE($B31,":",I$4,":",I$6),"")</f>
        <v/>
      </c>
      <c r="J31" s="12" t="str">
        <f>IF('チェック表（印刷用）'!J31=ﾜｰｸｼｰﾄ1!$D$2,CONCATENATE($B31,":",J$4,":",J$6),"")</f>
        <v/>
      </c>
      <c r="K31" s="12" t="str">
        <f>IF('チェック表（印刷用）'!K31=ﾜｰｸｼｰﾄ1!$D$2,CONCATENATE($B31,":",K$4,":",K$6),"")</f>
        <v/>
      </c>
      <c r="L31" s="12" t="str">
        <f>IF('チェック表（印刷用）'!L31=ﾜｰｸｼｰﾄ1!$D$2,CONCATENATE($B31,":",L$4,":",L$6),"")</f>
        <v/>
      </c>
      <c r="M31" s="12" t="str">
        <f>IF('チェック表（印刷用）'!M31=ﾜｰｸｼｰﾄ1!$D$2,CONCATENATE($B31,":",M$4,":",M$6),"")</f>
        <v/>
      </c>
      <c r="N31" s="12" t="str">
        <f>IF('チェック表（印刷用）'!N31=ﾜｰｸｼｰﾄ1!$D$2,CONCATENATE($B31,":",N$4,":",N$6),"")</f>
        <v/>
      </c>
      <c r="O31" s="12" t="str">
        <f>IF('チェック表（印刷用）'!O31=ﾜｰｸｼｰﾄ1!$D$2,CONCATENATE($B31,":",O$4,":",O$6),"")</f>
        <v/>
      </c>
      <c r="P31" s="12" t="str">
        <f>IF('チェック表（印刷用）'!P31=ﾜｰｸｼｰﾄ1!$D$2,CONCATENATE($B31,":",P$4,":",P$6),"")</f>
        <v/>
      </c>
      <c r="Q31" s="12" t="str">
        <f>IF('チェック表（印刷用）'!Q31=ﾜｰｸｼｰﾄ1!$D$2,CONCATENATE($B31,":",Q$4,":",Q$6),"")</f>
        <v/>
      </c>
      <c r="R31" s="12" t="str">
        <f>IF('チェック表（印刷用）'!R31=ﾜｰｸｼｰﾄ1!$D$2,CONCATENATE($B31,":",R$4,":",R$6),"")</f>
        <v/>
      </c>
      <c r="S31" s="12" t="str">
        <f>IF('チェック表（印刷用）'!S31=ﾜｰｸｼｰﾄ1!$D$2,CONCATENATE($B31,":",S$4,":",S$6),"")</f>
        <v/>
      </c>
      <c r="T31" s="12" t="str">
        <f>IF('チェック表（印刷用）'!T31=ﾜｰｸｼｰﾄ1!$D$2,CONCATENATE($B31,":",T$4,":",T$6),"")</f>
        <v/>
      </c>
      <c r="U31" s="12" t="str">
        <f>IF('チェック表（印刷用）'!U31=ﾜｰｸｼｰﾄ1!$D$2,CONCATENATE($B31,":",U$4,":",U$6),"")</f>
        <v/>
      </c>
      <c r="V31" s="12" t="str">
        <f>IF('チェック表（印刷用）'!V31=ﾜｰｸｼｰﾄ1!$D$2,CONCATENATE($B31,":",V$4,":",V$6),"")</f>
        <v/>
      </c>
      <c r="W31" s="12" t="str">
        <f>IF('チェック表（印刷用）'!W31=ﾜｰｸｼｰﾄ1!$D$2,CONCATENATE($B31,":",W$4,":",W$6),"")</f>
        <v/>
      </c>
      <c r="X31" s="12" t="str">
        <f>IF('チェック表（印刷用）'!X31=ﾜｰｸｼｰﾄ1!$D$2,CONCATENATE($B31,":",X$4,":",X$6),"")</f>
        <v/>
      </c>
      <c r="Y31" s="12" t="str">
        <f>IF('チェック表（印刷用）'!Y31=ﾜｰｸｼｰﾄ1!$D$2,CONCATENATE($B31,":",Y$4,":",Y$6),"")</f>
        <v/>
      </c>
      <c r="Z31" s="12" t="str">
        <f>IF('チェック表（印刷用）'!Z31=ﾜｰｸｼｰﾄ1!$D$2,CONCATENATE($B31,":",Z$4,":",Z$6),"")</f>
        <v/>
      </c>
      <c r="AA31" s="12" t="str">
        <f>IF('チェック表（印刷用）'!AA31=ﾜｰｸｼｰﾄ1!$D$2,CONCATENATE($B31,":",AA$4,":",AA$6),"")</f>
        <v/>
      </c>
      <c r="AB31" s="12" t="str">
        <f>IF('チェック表（印刷用）'!AB31=ﾜｰｸｼｰﾄ1!$D$2,CONCATENATE($B31,":",AB$4,":",AB$6),"")</f>
        <v/>
      </c>
      <c r="AC31" s="12" t="str">
        <f>IF('チェック表（印刷用）'!AC31=ﾜｰｸｼｰﾄ1!$D$2,CONCATENATE($B31,":",AC$4,":",AC$6),"")</f>
        <v/>
      </c>
      <c r="AD31" s="12" t="str">
        <f>IF('チェック表（印刷用）'!AD31=ﾜｰｸｼｰﾄ1!$D$2,CONCATENATE($B31,":",AD$4,":",AD$6),"")</f>
        <v/>
      </c>
      <c r="AJ31" s="1">
        <v>25</v>
      </c>
      <c r="AK31" s="1" t="str">
        <f>IF(AL31="","",MAX(AK$7:AK30)+1)</f>
        <v/>
      </c>
      <c r="AL31" s="14" t="str">
        <f>C19</f>
        <v/>
      </c>
    </row>
    <row r="32" spans="1:38" x14ac:dyDescent="0.55000000000000004">
      <c r="A32" s="1">
        <v>24</v>
      </c>
      <c r="B32" s="94" t="str">
        <f>'チェック表（印刷用）'!B32</f>
        <v/>
      </c>
      <c r="C32" s="12" t="str">
        <f>IF('チェック表（印刷用）'!C32=ﾜｰｸｼｰﾄ1!$D$2,CONCATENATE($B32,":",C$4,":",C$6),"")</f>
        <v/>
      </c>
      <c r="D32" s="12" t="str">
        <f>IF('チェック表（印刷用）'!D32=ﾜｰｸｼｰﾄ1!$D$2,CONCATENATE($B32,":",D$4,":",D$6),"")</f>
        <v/>
      </c>
      <c r="E32" s="12" t="str">
        <f>IF('チェック表（印刷用）'!E32=ﾜｰｸｼｰﾄ1!$D$2,CONCATENATE($B32,":",E$4,":",E$6),"")</f>
        <v/>
      </c>
      <c r="F32" s="12" t="str">
        <f>IF('チェック表（印刷用）'!F32=ﾜｰｸｼｰﾄ1!$D$2,CONCATENATE($B32,":",F$4,":",F$6),"")</f>
        <v/>
      </c>
      <c r="G32" s="12" t="str">
        <f>IF('チェック表（印刷用）'!G32=ﾜｰｸｼｰﾄ1!$D$2,CONCATENATE($B32,":",G$4,":",G$6),"")</f>
        <v/>
      </c>
      <c r="H32" s="12" t="str">
        <f>IF('チェック表（印刷用）'!H32=ﾜｰｸｼｰﾄ1!$D$2,CONCATENATE($B32,":",H$4,":",H$6),"")</f>
        <v/>
      </c>
      <c r="I32" s="12" t="str">
        <f>IF('チェック表（印刷用）'!I32=ﾜｰｸｼｰﾄ1!$D$2,CONCATENATE($B32,":",I$4,":",I$6),"")</f>
        <v/>
      </c>
      <c r="J32" s="12" t="str">
        <f>IF('チェック表（印刷用）'!J32=ﾜｰｸｼｰﾄ1!$D$2,CONCATENATE($B32,":",J$4,":",J$6),"")</f>
        <v/>
      </c>
      <c r="K32" s="12" t="str">
        <f>IF('チェック表（印刷用）'!K32=ﾜｰｸｼｰﾄ1!$D$2,CONCATENATE($B32,":",K$4,":",K$6),"")</f>
        <v/>
      </c>
      <c r="L32" s="12" t="str">
        <f>IF('チェック表（印刷用）'!L32=ﾜｰｸｼｰﾄ1!$D$2,CONCATENATE($B32,":",L$4,":",L$6),"")</f>
        <v/>
      </c>
      <c r="M32" s="12" t="str">
        <f>IF('チェック表（印刷用）'!M32=ﾜｰｸｼｰﾄ1!$D$2,CONCATENATE($B32,":",M$4,":",M$6),"")</f>
        <v/>
      </c>
      <c r="N32" s="12" t="str">
        <f>IF('チェック表（印刷用）'!N32=ﾜｰｸｼｰﾄ1!$D$2,CONCATENATE($B32,":",N$4,":",N$6),"")</f>
        <v/>
      </c>
      <c r="O32" s="12" t="str">
        <f>IF('チェック表（印刷用）'!O32=ﾜｰｸｼｰﾄ1!$D$2,CONCATENATE($B32,":",O$4,":",O$6),"")</f>
        <v/>
      </c>
      <c r="P32" s="12" t="str">
        <f>IF('チェック表（印刷用）'!P32=ﾜｰｸｼｰﾄ1!$D$2,CONCATENATE($B32,":",P$4,":",P$6),"")</f>
        <v/>
      </c>
      <c r="Q32" s="12" t="str">
        <f>IF('チェック表（印刷用）'!Q32=ﾜｰｸｼｰﾄ1!$D$2,CONCATENATE($B32,":",Q$4,":",Q$6),"")</f>
        <v/>
      </c>
      <c r="R32" s="12" t="str">
        <f>IF('チェック表（印刷用）'!R32=ﾜｰｸｼｰﾄ1!$D$2,CONCATENATE($B32,":",R$4,":",R$6),"")</f>
        <v/>
      </c>
      <c r="S32" s="12" t="str">
        <f>IF('チェック表（印刷用）'!S32=ﾜｰｸｼｰﾄ1!$D$2,CONCATENATE($B32,":",S$4,":",S$6),"")</f>
        <v/>
      </c>
      <c r="T32" s="12" t="str">
        <f>IF('チェック表（印刷用）'!T32=ﾜｰｸｼｰﾄ1!$D$2,CONCATENATE($B32,":",T$4,":",T$6),"")</f>
        <v/>
      </c>
      <c r="U32" s="12" t="str">
        <f>IF('チェック表（印刷用）'!U32=ﾜｰｸｼｰﾄ1!$D$2,CONCATENATE($B32,":",U$4,":",U$6),"")</f>
        <v/>
      </c>
      <c r="V32" s="12" t="str">
        <f>IF('チェック表（印刷用）'!V32=ﾜｰｸｼｰﾄ1!$D$2,CONCATENATE($B32,":",V$4,":",V$6),"")</f>
        <v/>
      </c>
      <c r="W32" s="12" t="str">
        <f>IF('チェック表（印刷用）'!W32=ﾜｰｸｼｰﾄ1!$D$2,CONCATENATE($B32,":",W$4,":",W$6),"")</f>
        <v/>
      </c>
      <c r="X32" s="12" t="str">
        <f>IF('チェック表（印刷用）'!X32=ﾜｰｸｼｰﾄ1!$D$2,CONCATENATE($B32,":",X$4,":",X$6),"")</f>
        <v/>
      </c>
      <c r="Y32" s="12" t="str">
        <f>IF('チェック表（印刷用）'!Y32=ﾜｰｸｼｰﾄ1!$D$2,CONCATENATE($B32,":",Y$4,":",Y$6),"")</f>
        <v/>
      </c>
      <c r="Z32" s="12" t="str">
        <f>IF('チェック表（印刷用）'!Z32=ﾜｰｸｼｰﾄ1!$D$2,CONCATENATE($B32,":",Z$4,":",Z$6),"")</f>
        <v/>
      </c>
      <c r="AA32" s="12" t="str">
        <f>IF('チェック表（印刷用）'!AA32=ﾜｰｸｼｰﾄ1!$D$2,CONCATENATE($B32,":",AA$4,":",AA$6),"")</f>
        <v/>
      </c>
      <c r="AB32" s="12" t="str">
        <f>IF('チェック表（印刷用）'!AB32=ﾜｰｸｼｰﾄ1!$D$2,CONCATENATE($B32,":",AB$4,":",AB$6),"")</f>
        <v/>
      </c>
      <c r="AC32" s="12" t="str">
        <f>IF('チェック表（印刷用）'!AC32=ﾜｰｸｼｰﾄ1!$D$2,CONCATENATE($B32,":",AC$4,":",AC$6),"")</f>
        <v/>
      </c>
      <c r="AD32" s="12" t="str">
        <f>IF('チェック表（印刷用）'!AD32=ﾜｰｸｼｰﾄ1!$D$2,CONCATENATE($B32,":",AD$4,":",AD$6),"")</f>
        <v/>
      </c>
      <c r="AJ32" s="1">
        <v>26</v>
      </c>
      <c r="AK32" s="1" t="str">
        <f>IF(AL32="","",MAX(AK$7:AK31)+1)</f>
        <v/>
      </c>
      <c r="AL32" s="14" t="str">
        <f>D19</f>
        <v/>
      </c>
    </row>
    <row r="33" spans="1:38" x14ac:dyDescent="0.55000000000000004">
      <c r="A33" s="1">
        <v>25</v>
      </c>
      <c r="B33" s="7" t="str">
        <f>'チェック表（印刷用）'!B33</f>
        <v/>
      </c>
      <c r="C33" s="12" t="str">
        <f>IF('チェック表（印刷用）'!C33=ﾜｰｸｼｰﾄ1!$D$2,CONCATENATE($B33,":",C$4,":",C$6),"")</f>
        <v/>
      </c>
      <c r="D33" s="12" t="str">
        <f>IF('チェック表（印刷用）'!D33=ﾜｰｸｼｰﾄ1!$D$2,CONCATENATE($B33,":",D$4,":",D$6),"")</f>
        <v/>
      </c>
      <c r="E33" s="12" t="str">
        <f>IF('チェック表（印刷用）'!E33=ﾜｰｸｼｰﾄ1!$D$2,CONCATENATE($B33,":",E$4,":",E$6),"")</f>
        <v/>
      </c>
      <c r="F33" s="12" t="str">
        <f>IF('チェック表（印刷用）'!F33=ﾜｰｸｼｰﾄ1!$D$2,CONCATENATE($B33,":",F$4,":",F$6),"")</f>
        <v/>
      </c>
      <c r="G33" s="12" t="str">
        <f>IF('チェック表（印刷用）'!G33=ﾜｰｸｼｰﾄ1!$D$2,CONCATENATE($B33,":",G$4,":",G$6),"")</f>
        <v/>
      </c>
      <c r="H33" s="12" t="str">
        <f>IF('チェック表（印刷用）'!H33=ﾜｰｸｼｰﾄ1!$D$2,CONCATENATE($B33,":",H$4,":",H$6),"")</f>
        <v/>
      </c>
      <c r="I33" s="12" t="str">
        <f>IF('チェック表（印刷用）'!I33=ﾜｰｸｼｰﾄ1!$D$2,CONCATENATE($B33,":",I$4,":",I$6),"")</f>
        <v/>
      </c>
      <c r="J33" s="12" t="str">
        <f>IF('チェック表（印刷用）'!J33=ﾜｰｸｼｰﾄ1!$D$2,CONCATENATE($B33,":",J$4,":",J$6),"")</f>
        <v/>
      </c>
      <c r="K33" s="12" t="str">
        <f>IF('チェック表（印刷用）'!K33=ﾜｰｸｼｰﾄ1!$D$2,CONCATENATE($B33,":",K$4,":",K$6),"")</f>
        <v/>
      </c>
      <c r="L33" s="12" t="str">
        <f>IF('チェック表（印刷用）'!L33=ﾜｰｸｼｰﾄ1!$D$2,CONCATENATE($B33,":",L$4,":",L$6),"")</f>
        <v/>
      </c>
      <c r="M33" s="12" t="str">
        <f>IF('チェック表（印刷用）'!M33=ﾜｰｸｼｰﾄ1!$D$2,CONCATENATE($B33,":",M$4,":",M$6),"")</f>
        <v/>
      </c>
      <c r="N33" s="12" t="str">
        <f>IF('チェック表（印刷用）'!N33=ﾜｰｸｼｰﾄ1!$D$2,CONCATENATE($B33,":",N$4,":",N$6),"")</f>
        <v/>
      </c>
      <c r="O33" s="12" t="str">
        <f>IF('チェック表（印刷用）'!O33=ﾜｰｸｼｰﾄ1!$D$2,CONCATENATE($B33,":",O$4,":",O$6),"")</f>
        <v/>
      </c>
      <c r="P33" s="12" t="str">
        <f>IF('チェック表（印刷用）'!P33=ﾜｰｸｼｰﾄ1!$D$2,CONCATENATE($B33,":",P$4,":",P$6),"")</f>
        <v/>
      </c>
      <c r="Q33" s="12" t="str">
        <f>IF('チェック表（印刷用）'!Q33=ﾜｰｸｼｰﾄ1!$D$2,CONCATENATE($B33,":",Q$4,":",Q$6),"")</f>
        <v/>
      </c>
      <c r="R33" s="12" t="str">
        <f>IF('チェック表（印刷用）'!R33=ﾜｰｸｼｰﾄ1!$D$2,CONCATENATE($B33,":",R$4,":",R$6),"")</f>
        <v/>
      </c>
      <c r="S33" s="12" t="str">
        <f>IF('チェック表（印刷用）'!S33=ﾜｰｸｼｰﾄ1!$D$2,CONCATENATE($B33,":",S$4,":",S$6),"")</f>
        <v/>
      </c>
      <c r="T33" s="12" t="str">
        <f>IF('チェック表（印刷用）'!T33=ﾜｰｸｼｰﾄ1!$D$2,CONCATENATE($B33,":",T$4,":",T$6),"")</f>
        <v/>
      </c>
      <c r="U33" s="12" t="str">
        <f>IF('チェック表（印刷用）'!U33=ﾜｰｸｼｰﾄ1!$D$2,CONCATENATE($B33,":",U$4,":",U$6),"")</f>
        <v/>
      </c>
      <c r="V33" s="12" t="str">
        <f>IF('チェック表（印刷用）'!V33=ﾜｰｸｼｰﾄ1!$D$2,CONCATENATE($B33,":",V$4,":",V$6),"")</f>
        <v/>
      </c>
      <c r="W33" s="12" t="str">
        <f>IF('チェック表（印刷用）'!W33=ﾜｰｸｼｰﾄ1!$D$2,CONCATENATE($B33,":",W$4,":",W$6),"")</f>
        <v/>
      </c>
      <c r="X33" s="12" t="str">
        <f>IF('チェック表（印刷用）'!X33=ﾜｰｸｼｰﾄ1!$D$2,CONCATENATE($B33,":",X$4,":",X$6),"")</f>
        <v/>
      </c>
      <c r="Y33" s="12" t="str">
        <f>IF('チェック表（印刷用）'!Y33=ﾜｰｸｼｰﾄ1!$D$2,CONCATENATE($B33,":",Y$4,":",Y$6),"")</f>
        <v/>
      </c>
      <c r="Z33" s="12" t="str">
        <f>IF('チェック表（印刷用）'!Z33=ﾜｰｸｼｰﾄ1!$D$2,CONCATENATE($B33,":",Z$4,":",Z$6),"")</f>
        <v/>
      </c>
      <c r="AA33" s="12" t="str">
        <f>IF('チェック表（印刷用）'!AA33=ﾜｰｸｼｰﾄ1!$D$2,CONCATENATE($B33,":",AA$4,":",AA$6),"")</f>
        <v/>
      </c>
      <c r="AB33" s="12" t="str">
        <f>IF('チェック表（印刷用）'!AB33=ﾜｰｸｼｰﾄ1!$D$2,CONCATENATE($B33,":",AB$4,":",AB$6),"")</f>
        <v/>
      </c>
      <c r="AC33" s="12" t="str">
        <f>IF('チェック表（印刷用）'!AC33=ﾜｰｸｼｰﾄ1!$D$2,CONCATENATE($B33,":",AC$4,":",AC$6),"")</f>
        <v/>
      </c>
      <c r="AD33" s="12" t="str">
        <f>IF('チェック表（印刷用）'!AD33=ﾜｰｸｼｰﾄ1!$D$2,CONCATENATE($B33,":",AD$4,":",AD$6),"")</f>
        <v/>
      </c>
      <c r="AJ33" s="1">
        <v>27</v>
      </c>
      <c r="AK33" s="1" t="str">
        <f>IF(AL33="","",MAX(AK$7:AK32)+1)</f>
        <v/>
      </c>
      <c r="AL33" s="14" t="str">
        <f>C20</f>
        <v/>
      </c>
    </row>
    <row r="34" spans="1:38" x14ac:dyDescent="0.55000000000000004">
      <c r="A34" s="1">
        <v>26</v>
      </c>
      <c r="B34" s="7" t="str">
        <f>'チェック表（印刷用）'!B34</f>
        <v/>
      </c>
      <c r="C34" s="12" t="str">
        <f>IF('チェック表（印刷用）'!C34=ﾜｰｸｼｰﾄ1!$D$2,CONCATENATE($B34,":",C$4,":",C$6),"")</f>
        <v/>
      </c>
      <c r="D34" s="12" t="str">
        <f>IF('チェック表（印刷用）'!D34=ﾜｰｸｼｰﾄ1!$D$2,CONCATENATE($B34,":",D$4,":",D$6),"")</f>
        <v/>
      </c>
      <c r="E34" s="12" t="str">
        <f>IF('チェック表（印刷用）'!E34=ﾜｰｸｼｰﾄ1!$D$2,CONCATENATE($B34,":",E$4,":",E$6),"")</f>
        <v/>
      </c>
      <c r="F34" s="12" t="str">
        <f>IF('チェック表（印刷用）'!F34=ﾜｰｸｼｰﾄ1!$D$2,CONCATENATE($B34,":",F$4,":",F$6),"")</f>
        <v/>
      </c>
      <c r="G34" s="12" t="str">
        <f>IF('チェック表（印刷用）'!G34=ﾜｰｸｼｰﾄ1!$D$2,CONCATENATE($B34,":",G$4,":",G$6),"")</f>
        <v/>
      </c>
      <c r="H34" s="12" t="str">
        <f>IF('チェック表（印刷用）'!H34=ﾜｰｸｼｰﾄ1!$D$2,CONCATENATE($B34,":",H$4,":",H$6),"")</f>
        <v/>
      </c>
      <c r="I34" s="12" t="str">
        <f>IF('チェック表（印刷用）'!I34=ﾜｰｸｼｰﾄ1!$D$2,CONCATENATE($B34,":",I$4,":",I$6),"")</f>
        <v/>
      </c>
      <c r="J34" s="12" t="str">
        <f>IF('チェック表（印刷用）'!J34=ﾜｰｸｼｰﾄ1!$D$2,CONCATENATE($B34,":",J$4,":",J$6),"")</f>
        <v/>
      </c>
      <c r="K34" s="12" t="str">
        <f>IF('チェック表（印刷用）'!K34=ﾜｰｸｼｰﾄ1!$D$2,CONCATENATE($B34,":",K$4,":",K$6),"")</f>
        <v/>
      </c>
      <c r="L34" s="12" t="str">
        <f>IF('チェック表（印刷用）'!L34=ﾜｰｸｼｰﾄ1!$D$2,CONCATENATE($B34,":",L$4,":",L$6),"")</f>
        <v/>
      </c>
      <c r="M34" s="12" t="str">
        <f>IF('チェック表（印刷用）'!M34=ﾜｰｸｼｰﾄ1!$D$2,CONCATENATE($B34,":",M$4,":",M$6),"")</f>
        <v/>
      </c>
      <c r="N34" s="12" t="str">
        <f>IF('チェック表（印刷用）'!N34=ﾜｰｸｼｰﾄ1!$D$2,CONCATENATE($B34,":",N$4,":",N$6),"")</f>
        <v/>
      </c>
      <c r="O34" s="12" t="str">
        <f>IF('チェック表（印刷用）'!O34=ﾜｰｸｼｰﾄ1!$D$2,CONCATENATE($B34,":",O$4,":",O$6),"")</f>
        <v/>
      </c>
      <c r="P34" s="12" t="str">
        <f>IF('チェック表（印刷用）'!P34=ﾜｰｸｼｰﾄ1!$D$2,CONCATENATE($B34,":",P$4,":",P$6),"")</f>
        <v/>
      </c>
      <c r="Q34" s="12" t="str">
        <f>IF('チェック表（印刷用）'!Q34=ﾜｰｸｼｰﾄ1!$D$2,CONCATENATE($B34,":",Q$4,":",Q$6),"")</f>
        <v/>
      </c>
      <c r="R34" s="12" t="str">
        <f>IF('チェック表（印刷用）'!R34=ﾜｰｸｼｰﾄ1!$D$2,CONCATENATE($B34,":",R$4,":",R$6),"")</f>
        <v/>
      </c>
      <c r="S34" s="12" t="str">
        <f>IF('チェック表（印刷用）'!S34=ﾜｰｸｼｰﾄ1!$D$2,CONCATENATE($B34,":",S$4,":",S$6),"")</f>
        <v/>
      </c>
      <c r="T34" s="12" t="str">
        <f>IF('チェック表（印刷用）'!T34=ﾜｰｸｼｰﾄ1!$D$2,CONCATENATE($B34,":",T$4,":",T$6),"")</f>
        <v/>
      </c>
      <c r="U34" s="12" t="str">
        <f>IF('チェック表（印刷用）'!U34=ﾜｰｸｼｰﾄ1!$D$2,CONCATENATE($B34,":",U$4,":",U$6),"")</f>
        <v/>
      </c>
      <c r="V34" s="12" t="str">
        <f>IF('チェック表（印刷用）'!V34=ﾜｰｸｼｰﾄ1!$D$2,CONCATENATE($B34,":",V$4,":",V$6),"")</f>
        <v/>
      </c>
      <c r="W34" s="12" t="str">
        <f>IF('チェック表（印刷用）'!W34=ﾜｰｸｼｰﾄ1!$D$2,CONCATENATE($B34,":",W$4,":",W$6),"")</f>
        <v/>
      </c>
      <c r="X34" s="12" t="str">
        <f>IF('チェック表（印刷用）'!X34=ﾜｰｸｼｰﾄ1!$D$2,CONCATENATE($B34,":",X$4,":",X$6),"")</f>
        <v/>
      </c>
      <c r="Y34" s="12" t="str">
        <f>IF('チェック表（印刷用）'!Y34=ﾜｰｸｼｰﾄ1!$D$2,CONCATENATE($B34,":",Y$4,":",Y$6),"")</f>
        <v/>
      </c>
      <c r="Z34" s="12" t="str">
        <f>IF('チェック表（印刷用）'!Z34=ﾜｰｸｼｰﾄ1!$D$2,CONCATENATE($B34,":",Z$4,":",Z$6),"")</f>
        <v/>
      </c>
      <c r="AA34" s="12" t="str">
        <f>IF('チェック表（印刷用）'!AA34=ﾜｰｸｼｰﾄ1!$D$2,CONCATENATE($B34,":",AA$4,":",AA$6),"")</f>
        <v/>
      </c>
      <c r="AB34" s="12" t="str">
        <f>IF('チェック表（印刷用）'!AB34=ﾜｰｸｼｰﾄ1!$D$2,CONCATENATE($B34,":",AB$4,":",AB$6),"")</f>
        <v/>
      </c>
      <c r="AC34" s="12" t="str">
        <f>IF('チェック表（印刷用）'!AC34=ﾜｰｸｼｰﾄ1!$D$2,CONCATENATE($B34,":",AC$4,":",AC$6),"")</f>
        <v/>
      </c>
      <c r="AD34" s="12" t="str">
        <f>IF('チェック表（印刷用）'!AD34=ﾜｰｸｼｰﾄ1!$D$2,CONCATENATE($B34,":",AD$4,":",AD$6),"")</f>
        <v/>
      </c>
      <c r="AJ34" s="1">
        <v>28</v>
      </c>
      <c r="AK34" s="1" t="str">
        <f>IF(AL34="","",MAX(AK$7:AK33)+1)</f>
        <v/>
      </c>
      <c r="AL34" s="14" t="str">
        <f>D20</f>
        <v/>
      </c>
    </row>
    <row r="35" spans="1:38" ht="18.5" thickBot="1" x14ac:dyDescent="0.6">
      <c r="A35" s="1">
        <v>27</v>
      </c>
      <c r="B35" s="7" t="str">
        <f>'チェック表（印刷用）'!B35</f>
        <v/>
      </c>
      <c r="C35" s="12" t="str">
        <f>IF('チェック表（印刷用）'!C35=ﾜｰｸｼｰﾄ1!$D$2,CONCATENATE($B35,":",C$4,":",C$6),"")</f>
        <v/>
      </c>
      <c r="D35" s="12" t="str">
        <f>IF('チェック表（印刷用）'!D35=ﾜｰｸｼｰﾄ1!$D$2,CONCATENATE($B35,":",D$4,":",D$6),"")</f>
        <v/>
      </c>
      <c r="E35" s="12" t="str">
        <f>IF('チェック表（印刷用）'!E35=ﾜｰｸｼｰﾄ1!$D$2,CONCATENATE($B35,":",E$4,":",E$6),"")</f>
        <v/>
      </c>
      <c r="F35" s="12" t="str">
        <f>IF('チェック表（印刷用）'!F35=ﾜｰｸｼｰﾄ1!$D$2,CONCATENATE($B35,":",F$4,":",F$6),"")</f>
        <v/>
      </c>
      <c r="G35" s="12" t="str">
        <f>IF('チェック表（印刷用）'!G35=ﾜｰｸｼｰﾄ1!$D$2,CONCATENATE($B35,":",G$4,":",G$6),"")</f>
        <v/>
      </c>
      <c r="H35" s="12" t="str">
        <f>IF('チェック表（印刷用）'!H35=ﾜｰｸｼｰﾄ1!$D$2,CONCATENATE($B35,":",H$4,":",H$6),"")</f>
        <v/>
      </c>
      <c r="I35" s="12" t="str">
        <f>IF('チェック表（印刷用）'!I35=ﾜｰｸｼｰﾄ1!$D$2,CONCATENATE($B35,":",I$4,":",I$6),"")</f>
        <v/>
      </c>
      <c r="J35" s="12" t="str">
        <f>IF('チェック表（印刷用）'!J35=ﾜｰｸｼｰﾄ1!$D$2,CONCATENATE($B35,":",J$4,":",J$6),"")</f>
        <v/>
      </c>
      <c r="K35" s="12" t="str">
        <f>IF('チェック表（印刷用）'!K35=ﾜｰｸｼｰﾄ1!$D$2,CONCATENATE($B35,":",K$4,":",K$6),"")</f>
        <v/>
      </c>
      <c r="L35" s="12" t="str">
        <f>IF('チェック表（印刷用）'!L35=ﾜｰｸｼｰﾄ1!$D$2,CONCATENATE($B35,":",L$4,":",L$6),"")</f>
        <v/>
      </c>
      <c r="M35" s="12" t="str">
        <f>IF('チェック表（印刷用）'!M35=ﾜｰｸｼｰﾄ1!$D$2,CONCATENATE($B35,":",M$4,":",M$6),"")</f>
        <v/>
      </c>
      <c r="N35" s="12" t="str">
        <f>IF('チェック表（印刷用）'!N35=ﾜｰｸｼｰﾄ1!$D$2,CONCATENATE($B35,":",N$4,":",N$6),"")</f>
        <v/>
      </c>
      <c r="O35" s="12" t="str">
        <f>IF('チェック表（印刷用）'!O35=ﾜｰｸｼｰﾄ1!$D$2,CONCATENATE($B35,":",O$4,":",O$6),"")</f>
        <v/>
      </c>
      <c r="P35" s="12" t="str">
        <f>IF('チェック表（印刷用）'!P35=ﾜｰｸｼｰﾄ1!$D$2,CONCATENATE($B35,":",P$4,":",P$6),"")</f>
        <v/>
      </c>
      <c r="Q35" s="12" t="str">
        <f>IF('チェック表（印刷用）'!Q35=ﾜｰｸｼｰﾄ1!$D$2,CONCATENATE($B35,":",Q$4,":",Q$6),"")</f>
        <v/>
      </c>
      <c r="R35" s="12" t="str">
        <f>IF('チェック表（印刷用）'!R35=ﾜｰｸｼｰﾄ1!$D$2,CONCATENATE($B35,":",R$4,":",R$6),"")</f>
        <v/>
      </c>
      <c r="S35" s="12" t="str">
        <f>IF('チェック表（印刷用）'!S35=ﾜｰｸｼｰﾄ1!$D$2,CONCATENATE($B35,":",S$4,":",S$6),"")</f>
        <v/>
      </c>
      <c r="T35" s="12" t="str">
        <f>IF('チェック表（印刷用）'!T35=ﾜｰｸｼｰﾄ1!$D$2,CONCATENATE($B35,":",T$4,":",T$6),"")</f>
        <v/>
      </c>
      <c r="U35" s="12" t="str">
        <f>IF('チェック表（印刷用）'!U35=ﾜｰｸｼｰﾄ1!$D$2,CONCATENATE($B35,":",U$4,":",U$6),"")</f>
        <v/>
      </c>
      <c r="V35" s="12" t="str">
        <f>IF('チェック表（印刷用）'!V35=ﾜｰｸｼｰﾄ1!$D$2,CONCATENATE($B35,":",V$4,":",V$6),"")</f>
        <v/>
      </c>
      <c r="W35" s="12" t="str">
        <f>IF('チェック表（印刷用）'!W35=ﾜｰｸｼｰﾄ1!$D$2,CONCATENATE($B35,":",W$4,":",W$6),"")</f>
        <v/>
      </c>
      <c r="X35" s="12" t="str">
        <f>IF('チェック表（印刷用）'!X35=ﾜｰｸｼｰﾄ1!$D$2,CONCATENATE($B35,":",X$4,":",X$6),"")</f>
        <v/>
      </c>
      <c r="Y35" s="12" t="str">
        <f>IF('チェック表（印刷用）'!Y35=ﾜｰｸｼｰﾄ1!$D$2,CONCATENATE($B35,":",Y$4,":",Y$6),"")</f>
        <v/>
      </c>
      <c r="Z35" s="12" t="str">
        <f>IF('チェック表（印刷用）'!Z35=ﾜｰｸｼｰﾄ1!$D$2,CONCATENATE($B35,":",Z$4,":",Z$6),"")</f>
        <v/>
      </c>
      <c r="AA35" s="12" t="str">
        <f>IF('チェック表（印刷用）'!AA35=ﾜｰｸｼｰﾄ1!$D$2,CONCATENATE($B35,":",AA$4,":",AA$6),"")</f>
        <v/>
      </c>
      <c r="AB35" s="12" t="str">
        <f>IF('チェック表（印刷用）'!AB35=ﾜｰｸｼｰﾄ1!$D$2,CONCATENATE($B35,":",AB$4,":",AB$6),"")</f>
        <v/>
      </c>
      <c r="AC35" s="12" t="str">
        <f>IF('チェック表（印刷用）'!AC35=ﾜｰｸｼｰﾄ1!$D$2,CONCATENATE($B35,":",AC$4,":",AC$6),"")</f>
        <v/>
      </c>
      <c r="AD35" s="12" t="str">
        <f>IF('チェック表（印刷用）'!AD35=ﾜｰｸｼｰﾄ1!$D$2,CONCATENATE($B35,":",AD$4,":",AD$6),"")</f>
        <v/>
      </c>
      <c r="AJ35" s="1">
        <v>29</v>
      </c>
      <c r="AK35" s="1" t="str">
        <f>IF(AL35="","",MAX(AK$7:AK34)+1)</f>
        <v/>
      </c>
      <c r="AL35" s="14" t="str">
        <f>C21</f>
        <v/>
      </c>
    </row>
    <row r="36" spans="1:38" ht="19" thickTop="1" thickBot="1" x14ac:dyDescent="0.6">
      <c r="A36" s="1">
        <v>0</v>
      </c>
      <c r="B36" s="8" t="str">
        <f>'チェック表（印刷用）'!B36</f>
        <v>塗料全数確認</v>
      </c>
      <c r="C36" s="13" t="str">
        <f>IF('チェック表（印刷用）'!C36=ﾜｰｸｼｰﾄ1!$D$2,CONCATENATE("材料検収",":",$B36),"")</f>
        <v>材料検収:塗料全数確認</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J36" s="1">
        <v>30</v>
      </c>
      <c r="AK36" s="1" t="str">
        <f>IF(AL36="","",MAX(AK$7:AK35)+1)</f>
        <v/>
      </c>
      <c r="AL36" s="14" t="str">
        <f>D21</f>
        <v/>
      </c>
    </row>
    <row r="37" spans="1:38" ht="18.5" thickTop="1" x14ac:dyDescent="0.55000000000000004">
      <c r="A37" s="1">
        <v>1</v>
      </c>
      <c r="B37" s="94" t="str">
        <f>'チェック表（印刷用）'!B37</f>
        <v/>
      </c>
      <c r="C37" s="12"/>
      <c r="D37" s="13" t="str">
        <f>IF('チェック表（印刷用）'!D37=ﾜｰｸｼｰﾄ1!$D$2,CONCATENATE("材料検収",":",$B37),"")</f>
        <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J37" s="1">
        <v>31</v>
      </c>
      <c r="AK37" s="1" t="str">
        <f>IF(AL37="","",MAX(AK$7:AK36)+1)</f>
        <v/>
      </c>
      <c r="AL37" s="14" t="str">
        <f>C22</f>
        <v/>
      </c>
    </row>
    <row r="38" spans="1:38" x14ac:dyDescent="0.55000000000000004">
      <c r="A38" s="1">
        <v>2</v>
      </c>
      <c r="B38" s="94" t="str">
        <f>'チェック表（印刷用）'!B38</f>
        <v/>
      </c>
      <c r="C38" s="12"/>
      <c r="D38" s="12" t="str">
        <f>IF('チェック表（印刷用）'!D38=ﾜｰｸｼｰﾄ1!$D$2,CONCATENATE("材料検収",":",$B38),"")</f>
        <v/>
      </c>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J38" s="1">
        <v>32</v>
      </c>
      <c r="AK38" s="1" t="str">
        <f>IF(AL38="","",MAX(AK$7:AK37)+1)</f>
        <v/>
      </c>
      <c r="AL38" s="14" t="str">
        <f>D22</f>
        <v/>
      </c>
    </row>
    <row r="39" spans="1:38" x14ac:dyDescent="0.55000000000000004">
      <c r="A39" s="1">
        <v>3</v>
      </c>
      <c r="B39" s="94" t="str">
        <f>'チェック表（印刷用）'!B39</f>
        <v/>
      </c>
      <c r="C39" s="12"/>
      <c r="D39" s="12" t="str">
        <f>IF('チェック表（印刷用）'!D39=ﾜｰｸｼｰﾄ1!$D$2,CONCATENATE("材料検収",":",$B39),"")</f>
        <v/>
      </c>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J39" s="1">
        <v>33</v>
      </c>
      <c r="AK39" s="1" t="str">
        <f>IF(AL39="","",MAX(AK$7:AK38)+1)</f>
        <v/>
      </c>
      <c r="AL39" s="14" t="str">
        <f>C23</f>
        <v/>
      </c>
    </row>
    <row r="40" spans="1:38" x14ac:dyDescent="0.55000000000000004">
      <c r="A40" s="1">
        <v>4</v>
      </c>
      <c r="B40" s="94" t="str">
        <f>'チェック表（印刷用）'!B40</f>
        <v/>
      </c>
      <c r="C40" s="12"/>
      <c r="D40" s="12" t="str">
        <f>IF('チェック表（印刷用）'!D40=ﾜｰｸｼｰﾄ1!$D$2,CONCATENATE("材料検収",":",$B40),"")</f>
        <v/>
      </c>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J40" s="1">
        <v>34</v>
      </c>
      <c r="AK40" s="1" t="str">
        <f>IF(AL40="","",MAX(AK$7:AK39)+1)</f>
        <v/>
      </c>
      <c r="AL40" s="14" t="str">
        <f>D23</f>
        <v/>
      </c>
    </row>
    <row r="41" spans="1:38" x14ac:dyDescent="0.55000000000000004">
      <c r="A41" s="1">
        <v>5</v>
      </c>
      <c r="B41" s="94" t="str">
        <f>'チェック表（印刷用）'!B41</f>
        <v/>
      </c>
      <c r="C41" s="12"/>
      <c r="D41" s="12" t="str">
        <f>IF('チェック表（印刷用）'!D41=ﾜｰｸｼｰﾄ1!$D$2,CONCATENATE("材料検収",":",$B41),"")</f>
        <v/>
      </c>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J41" s="1">
        <v>35</v>
      </c>
      <c r="AK41" s="1" t="str">
        <f>IF(AL41="","",MAX(AK$7:AK40)+1)</f>
        <v/>
      </c>
      <c r="AL41" s="14" t="str">
        <f>C24</f>
        <v/>
      </c>
    </row>
    <row r="42" spans="1:38" x14ac:dyDescent="0.55000000000000004">
      <c r="A42" s="1">
        <v>6</v>
      </c>
      <c r="B42" s="94" t="str">
        <f>'チェック表（印刷用）'!B42</f>
        <v/>
      </c>
      <c r="C42" s="12"/>
      <c r="D42" s="12" t="str">
        <f>IF('チェック表（印刷用）'!D42=ﾜｰｸｼｰﾄ1!$D$2,CONCATENATE("材料検収",":",$B42),"")</f>
        <v/>
      </c>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J42" s="1">
        <v>36</v>
      </c>
      <c r="AK42" s="1" t="str">
        <f>IF(AL42="","",MAX(AK$7:AK41)+1)</f>
        <v/>
      </c>
      <c r="AL42" s="14" t="str">
        <f>D24</f>
        <v/>
      </c>
    </row>
    <row r="43" spans="1:38" x14ac:dyDescent="0.55000000000000004">
      <c r="A43" s="1">
        <v>7</v>
      </c>
      <c r="B43" s="94" t="str">
        <f>'チェック表（印刷用）'!B43</f>
        <v/>
      </c>
      <c r="C43" s="12"/>
      <c r="D43" s="12" t="str">
        <f>IF('チェック表（印刷用）'!D43=ﾜｰｸｼｰﾄ1!$D$2,CONCATENATE("材料検収",":",$B43),"")</f>
        <v/>
      </c>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J43" s="1">
        <v>37</v>
      </c>
      <c r="AK43" s="1" t="str">
        <f>IF(AL43="","",MAX(AK$7:AK42)+1)</f>
        <v/>
      </c>
      <c r="AL43" s="14" t="str">
        <f>C25</f>
        <v/>
      </c>
    </row>
    <row r="44" spans="1:38" x14ac:dyDescent="0.55000000000000004">
      <c r="A44" s="1">
        <v>8</v>
      </c>
      <c r="B44" s="94" t="str">
        <f>'チェック表（印刷用）'!B44</f>
        <v/>
      </c>
      <c r="C44" s="12"/>
      <c r="D44" s="12" t="str">
        <f>IF('チェック表（印刷用）'!D44=ﾜｰｸｼｰﾄ1!$D$2,CONCATENATE("材料検収",":",$B44),"")</f>
        <v/>
      </c>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J44" s="1">
        <v>38</v>
      </c>
      <c r="AK44" s="1" t="str">
        <f>IF(AL44="","",MAX(AK$7:AK43)+1)</f>
        <v/>
      </c>
      <c r="AL44" s="14" t="str">
        <f>D25</f>
        <v/>
      </c>
    </row>
    <row r="45" spans="1:38" x14ac:dyDescent="0.55000000000000004">
      <c r="A45" s="1">
        <v>9</v>
      </c>
      <c r="B45" s="94" t="str">
        <f>'チェック表（印刷用）'!B45</f>
        <v/>
      </c>
      <c r="C45" s="12"/>
      <c r="D45" s="12" t="str">
        <f>IF('チェック表（印刷用）'!D45=ﾜｰｸｼｰﾄ1!$D$2,CONCATENATE("材料検収",":",$B45),"")</f>
        <v/>
      </c>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J45" s="1">
        <v>39</v>
      </c>
      <c r="AK45" s="1" t="str">
        <f>IF(AL45="","",MAX(AK$7:AK44)+1)</f>
        <v/>
      </c>
      <c r="AL45" s="14" t="str">
        <f>C26</f>
        <v/>
      </c>
    </row>
    <row r="46" spans="1:38" x14ac:dyDescent="0.55000000000000004">
      <c r="B46" s="3" t="s">
        <v>17</v>
      </c>
      <c r="C46" s="1" t="s">
        <v>18</v>
      </c>
      <c r="U46" s="1" t="s">
        <v>93</v>
      </c>
      <c r="AJ46" s="1">
        <v>40</v>
      </c>
      <c r="AK46" s="1" t="str">
        <f>IF(AL46="","",MAX(AK$7:AK45)+1)</f>
        <v/>
      </c>
      <c r="AL46" s="14" t="str">
        <f>D26</f>
        <v/>
      </c>
    </row>
    <row r="47" spans="1:38" x14ac:dyDescent="0.55000000000000004">
      <c r="C47" s="1" t="s">
        <v>19</v>
      </c>
      <c r="U47" s="1" t="s">
        <v>94</v>
      </c>
      <c r="AJ47" s="1">
        <v>41</v>
      </c>
      <c r="AK47" s="1" t="str">
        <f>IF(AL47="","",MAX(AK$7:AK46)+1)</f>
        <v/>
      </c>
      <c r="AL47" s="14" t="str">
        <f>C27</f>
        <v/>
      </c>
    </row>
    <row r="48" spans="1:38" x14ac:dyDescent="0.55000000000000004">
      <c r="C48" s="1" t="s">
        <v>20</v>
      </c>
      <c r="AJ48" s="1">
        <v>42</v>
      </c>
      <c r="AK48" s="1" t="str">
        <f>IF(AL48="","",MAX(AK$7:AK47)+1)</f>
        <v/>
      </c>
      <c r="AL48" s="14" t="str">
        <f>D27</f>
        <v/>
      </c>
    </row>
    <row r="49" spans="36:38" x14ac:dyDescent="0.55000000000000004">
      <c r="AJ49" s="1">
        <v>43</v>
      </c>
      <c r="AK49" s="1" t="str">
        <f>IF(AL49="","",MAX(AK$7:AK48)+1)</f>
        <v/>
      </c>
      <c r="AL49" s="14" t="str">
        <f>C28</f>
        <v/>
      </c>
    </row>
    <row r="50" spans="36:38" x14ac:dyDescent="0.55000000000000004">
      <c r="AJ50" s="1">
        <v>44</v>
      </c>
      <c r="AK50" s="1" t="str">
        <f>IF(AL50="","",MAX(AK$7:AK49)+1)</f>
        <v/>
      </c>
      <c r="AL50" s="14" t="str">
        <f>D28</f>
        <v/>
      </c>
    </row>
    <row r="51" spans="36:38" x14ac:dyDescent="0.55000000000000004">
      <c r="AJ51" s="1">
        <v>45</v>
      </c>
      <c r="AK51" s="1" t="str">
        <f>IF(AL51="","",MAX(AK$7:AK50)+1)</f>
        <v/>
      </c>
      <c r="AL51" s="14" t="str">
        <f>C29</f>
        <v/>
      </c>
    </row>
    <row r="52" spans="36:38" x14ac:dyDescent="0.55000000000000004">
      <c r="AJ52" s="1">
        <v>46</v>
      </c>
      <c r="AK52" s="1" t="str">
        <f>IF(AL52="","",MAX(AK$7:AK51)+1)</f>
        <v/>
      </c>
      <c r="AL52" s="14" t="str">
        <f>D29</f>
        <v/>
      </c>
    </row>
    <row r="53" spans="36:38" x14ac:dyDescent="0.55000000000000004">
      <c r="AJ53" s="1">
        <v>47</v>
      </c>
      <c r="AK53" s="1" t="str">
        <f>IF(AL53="","",MAX(AK$7:AK52)+1)</f>
        <v/>
      </c>
      <c r="AL53" s="14" t="str">
        <f>C30</f>
        <v/>
      </c>
    </row>
    <row r="54" spans="36:38" x14ac:dyDescent="0.55000000000000004">
      <c r="AJ54" s="1">
        <v>48</v>
      </c>
      <c r="AK54" s="1" t="str">
        <f>IF(AL54="","",MAX(AK$7:AK53)+1)</f>
        <v/>
      </c>
      <c r="AL54" s="14" t="str">
        <f>D30</f>
        <v/>
      </c>
    </row>
    <row r="55" spans="36:38" x14ac:dyDescent="0.55000000000000004">
      <c r="AJ55" s="1">
        <v>49</v>
      </c>
      <c r="AK55" s="1" t="str">
        <f>IF(AL55="","",MAX(AK$7:AK54)+1)</f>
        <v/>
      </c>
      <c r="AL55" s="14" t="str">
        <f>C31</f>
        <v/>
      </c>
    </row>
    <row r="56" spans="36:38" x14ac:dyDescent="0.55000000000000004">
      <c r="AJ56" s="1">
        <v>50</v>
      </c>
      <c r="AK56" s="1" t="str">
        <f>IF(AL56="","",MAX(AK$7:AK55)+1)</f>
        <v/>
      </c>
      <c r="AL56" s="14" t="str">
        <f>D31</f>
        <v/>
      </c>
    </row>
    <row r="57" spans="36:38" x14ac:dyDescent="0.55000000000000004">
      <c r="AJ57" s="1">
        <v>51</v>
      </c>
      <c r="AK57" s="1" t="str">
        <f>IF(AL57="","",MAX(AK$7:AK56)+1)</f>
        <v/>
      </c>
      <c r="AL57" s="14" t="str">
        <f>C32</f>
        <v/>
      </c>
    </row>
    <row r="58" spans="36:38" x14ac:dyDescent="0.55000000000000004">
      <c r="AJ58" s="1">
        <v>52</v>
      </c>
      <c r="AK58" s="1" t="str">
        <f>IF(AL58="","",MAX(AK$7:AK57)+1)</f>
        <v/>
      </c>
      <c r="AL58" s="14" t="str">
        <f>D32</f>
        <v/>
      </c>
    </row>
    <row r="59" spans="36:38" x14ac:dyDescent="0.55000000000000004">
      <c r="AJ59" s="1">
        <v>53</v>
      </c>
      <c r="AK59" s="1" t="str">
        <f>IF(AL59="","",MAX(AK$7:AK58)+1)</f>
        <v/>
      </c>
      <c r="AL59" s="14" t="str">
        <f>C33</f>
        <v/>
      </c>
    </row>
    <row r="60" spans="36:38" x14ac:dyDescent="0.55000000000000004">
      <c r="AJ60" s="1">
        <v>54</v>
      </c>
      <c r="AK60" s="1" t="str">
        <f>IF(AL60="","",MAX(AK$7:AK59)+1)</f>
        <v/>
      </c>
      <c r="AL60" s="14" t="str">
        <f>D33</f>
        <v/>
      </c>
    </row>
    <row r="61" spans="36:38" x14ac:dyDescent="0.55000000000000004">
      <c r="AJ61" s="1">
        <v>55</v>
      </c>
      <c r="AK61" s="1" t="str">
        <f>IF(AL61="","",MAX(AK$7:AK60)+1)</f>
        <v/>
      </c>
      <c r="AL61" s="14" t="str">
        <f>C34</f>
        <v/>
      </c>
    </row>
    <row r="62" spans="36:38" x14ac:dyDescent="0.55000000000000004">
      <c r="AJ62" s="1">
        <v>56</v>
      </c>
      <c r="AK62" s="1" t="str">
        <f>IF(AL62="","",MAX(AK$7:AK61)+1)</f>
        <v/>
      </c>
      <c r="AL62" s="14" t="str">
        <f>D34</f>
        <v/>
      </c>
    </row>
    <row r="63" spans="36:38" x14ac:dyDescent="0.55000000000000004">
      <c r="AJ63" s="1">
        <v>57</v>
      </c>
      <c r="AK63" s="1" t="str">
        <f>IF(AL63="","",MAX(AK$7:AK62)+1)</f>
        <v/>
      </c>
      <c r="AL63" s="14" t="str">
        <f>C35</f>
        <v/>
      </c>
    </row>
    <row r="64" spans="36:38" x14ac:dyDescent="0.55000000000000004">
      <c r="AJ64" s="1">
        <v>58</v>
      </c>
      <c r="AK64" s="1" t="str">
        <f>IF(AL64="","",MAX(AK$7:AK63)+1)</f>
        <v/>
      </c>
      <c r="AL64" s="14" t="str">
        <f>D35</f>
        <v/>
      </c>
    </row>
    <row r="65" spans="36:38" x14ac:dyDescent="0.55000000000000004">
      <c r="AJ65" s="1">
        <v>59</v>
      </c>
      <c r="AK65" s="1">
        <f>IF(AL65="","",MAX(AK$7:AK64)+1)</f>
        <v>3</v>
      </c>
      <c r="AL65" s="14" t="str">
        <f>C36</f>
        <v>材料検収:塗料全数確認</v>
      </c>
    </row>
    <row r="66" spans="36:38" x14ac:dyDescent="0.55000000000000004">
      <c r="AJ66" s="1">
        <v>60</v>
      </c>
      <c r="AK66" s="1" t="str">
        <f>IF(AL66="","",MAX(AK$7:AK65)+1)</f>
        <v/>
      </c>
      <c r="AL66" s="14" t="str">
        <f t="shared" ref="AL66:AL74" si="28">D37</f>
        <v/>
      </c>
    </row>
    <row r="67" spans="36:38" x14ac:dyDescent="0.55000000000000004">
      <c r="AJ67" s="1">
        <v>61</v>
      </c>
      <c r="AK67" s="1" t="str">
        <f>IF(AL67="","",MAX(AK$7:AK66)+1)</f>
        <v/>
      </c>
      <c r="AL67" s="14" t="str">
        <f t="shared" si="28"/>
        <v/>
      </c>
    </row>
    <row r="68" spans="36:38" x14ac:dyDescent="0.55000000000000004">
      <c r="AJ68" s="1">
        <v>62</v>
      </c>
      <c r="AK68" s="1" t="str">
        <f>IF(AL68="","",MAX(AK$7:AK67)+1)</f>
        <v/>
      </c>
      <c r="AL68" s="14" t="str">
        <f t="shared" si="28"/>
        <v/>
      </c>
    </row>
    <row r="69" spans="36:38" x14ac:dyDescent="0.55000000000000004">
      <c r="AJ69" s="1">
        <v>63</v>
      </c>
      <c r="AK69" s="1" t="str">
        <f>IF(AL69="","",MAX(AK$7:AK68)+1)</f>
        <v/>
      </c>
      <c r="AL69" s="14" t="str">
        <f t="shared" si="28"/>
        <v/>
      </c>
    </row>
    <row r="70" spans="36:38" x14ac:dyDescent="0.55000000000000004">
      <c r="AJ70" s="1">
        <v>64</v>
      </c>
      <c r="AK70" s="1" t="str">
        <f>IF(AL70="","",MAX(AK$7:AK69)+1)</f>
        <v/>
      </c>
      <c r="AL70" s="14" t="str">
        <f t="shared" si="28"/>
        <v/>
      </c>
    </row>
    <row r="71" spans="36:38" x14ac:dyDescent="0.55000000000000004">
      <c r="AJ71" s="1">
        <v>65</v>
      </c>
      <c r="AK71" s="1" t="str">
        <f>IF(AL71="","",MAX(AK$7:AK70)+1)</f>
        <v/>
      </c>
      <c r="AL71" s="14" t="str">
        <f t="shared" si="28"/>
        <v/>
      </c>
    </row>
    <row r="72" spans="36:38" x14ac:dyDescent="0.55000000000000004">
      <c r="AJ72" s="1">
        <v>66</v>
      </c>
      <c r="AK72" s="1" t="str">
        <f>IF(AL72="","",MAX(AK$7:AK71)+1)</f>
        <v/>
      </c>
      <c r="AL72" s="14" t="str">
        <f t="shared" si="28"/>
        <v/>
      </c>
    </row>
    <row r="73" spans="36:38" x14ac:dyDescent="0.55000000000000004">
      <c r="AJ73" s="1">
        <v>67</v>
      </c>
      <c r="AK73" s="1" t="str">
        <f>IF(AL73="","",MAX(AK$7:AK72)+1)</f>
        <v/>
      </c>
      <c r="AL73" s="14" t="str">
        <f t="shared" si="28"/>
        <v/>
      </c>
    </row>
    <row r="74" spans="36:38" x14ac:dyDescent="0.55000000000000004">
      <c r="AJ74" s="1">
        <v>68</v>
      </c>
      <c r="AK74" s="1" t="str">
        <f>IF(AL74="","",MAX(AK$7:AK73)+1)</f>
        <v/>
      </c>
      <c r="AL74" s="14" t="str">
        <f t="shared" si="28"/>
        <v/>
      </c>
    </row>
    <row r="75" spans="36:38" x14ac:dyDescent="0.55000000000000004">
      <c r="AJ75" s="1">
        <v>69</v>
      </c>
      <c r="AK75" s="1" t="str">
        <f>IF(AL75="","",MAX(AK$7:AK74)+1)</f>
        <v/>
      </c>
      <c r="AL75" s="15" t="str">
        <f>E9</f>
        <v/>
      </c>
    </row>
    <row r="76" spans="36:38" x14ac:dyDescent="0.55000000000000004">
      <c r="AJ76" s="1">
        <v>70</v>
      </c>
      <c r="AK76" s="1" t="str">
        <f>IF(AL76="","",MAX(AK$7:AK75)+1)</f>
        <v/>
      </c>
      <c r="AL76" s="15" t="str">
        <f>F9</f>
        <v/>
      </c>
    </row>
    <row r="77" spans="36:38" x14ac:dyDescent="0.55000000000000004">
      <c r="AJ77" s="1">
        <v>71</v>
      </c>
      <c r="AK77" s="1" t="str">
        <f>IF(AL77="","",MAX(AK$7:AK76)+1)</f>
        <v/>
      </c>
      <c r="AL77" s="15" t="str">
        <f>G9</f>
        <v/>
      </c>
    </row>
    <row r="78" spans="36:38" x14ac:dyDescent="0.55000000000000004">
      <c r="AJ78" s="1">
        <v>72</v>
      </c>
      <c r="AK78" s="1" t="str">
        <f>IF(AL78="","",MAX(AK$7:AK77)+1)</f>
        <v/>
      </c>
      <c r="AL78" s="15" t="str">
        <f>E10</f>
        <v/>
      </c>
    </row>
    <row r="79" spans="36:38" x14ac:dyDescent="0.55000000000000004">
      <c r="AJ79" s="1">
        <v>73</v>
      </c>
      <c r="AK79" s="1" t="str">
        <f>IF(AL79="","",MAX(AK$7:AK78)+1)</f>
        <v/>
      </c>
      <c r="AL79" s="15" t="str">
        <f>F10</f>
        <v/>
      </c>
    </row>
    <row r="80" spans="36:38" x14ac:dyDescent="0.55000000000000004">
      <c r="AJ80" s="1">
        <v>74</v>
      </c>
      <c r="AK80" s="1" t="str">
        <f>IF(AL80="","",MAX(AK$7:AK79)+1)</f>
        <v/>
      </c>
      <c r="AL80" s="15" t="str">
        <f>G10</f>
        <v/>
      </c>
    </row>
    <row r="81" spans="36:38" x14ac:dyDescent="0.55000000000000004">
      <c r="AJ81" s="1">
        <v>75</v>
      </c>
      <c r="AK81" s="1" t="str">
        <f>IF(AL81="","",MAX(AK$7:AK80)+1)</f>
        <v/>
      </c>
      <c r="AL81" s="15" t="str">
        <f>E11</f>
        <v/>
      </c>
    </row>
    <row r="82" spans="36:38" x14ac:dyDescent="0.55000000000000004">
      <c r="AJ82" s="1">
        <v>76</v>
      </c>
      <c r="AK82" s="1" t="str">
        <f>IF(AL82="","",MAX(AK$7:AK81)+1)</f>
        <v/>
      </c>
      <c r="AL82" s="15" t="str">
        <f>F11</f>
        <v/>
      </c>
    </row>
    <row r="83" spans="36:38" x14ac:dyDescent="0.55000000000000004">
      <c r="AJ83" s="1">
        <v>77</v>
      </c>
      <c r="AK83" s="1" t="str">
        <f>IF(AL83="","",MAX(AK$7:AK82)+1)</f>
        <v/>
      </c>
      <c r="AL83" s="15" t="str">
        <f>G11</f>
        <v/>
      </c>
    </row>
    <row r="84" spans="36:38" x14ac:dyDescent="0.55000000000000004">
      <c r="AJ84" s="1">
        <v>78</v>
      </c>
      <c r="AK84" s="1" t="str">
        <f>IF(AL84="","",MAX(AK$7:AK83)+1)</f>
        <v/>
      </c>
      <c r="AL84" s="15" t="str">
        <f>E12</f>
        <v/>
      </c>
    </row>
    <row r="85" spans="36:38" x14ac:dyDescent="0.55000000000000004">
      <c r="AJ85" s="1">
        <v>79</v>
      </c>
      <c r="AK85" s="1" t="str">
        <f>IF(AL85="","",MAX(AK$7:AK84)+1)</f>
        <v/>
      </c>
      <c r="AL85" s="15" t="str">
        <f>F12</f>
        <v/>
      </c>
    </row>
    <row r="86" spans="36:38" x14ac:dyDescent="0.55000000000000004">
      <c r="AJ86" s="1">
        <v>80</v>
      </c>
      <c r="AK86" s="1" t="str">
        <f>IF(AL86="","",MAX(AK$7:AK85)+1)</f>
        <v/>
      </c>
      <c r="AL86" s="15" t="str">
        <f>G12</f>
        <v/>
      </c>
    </row>
    <row r="87" spans="36:38" x14ac:dyDescent="0.55000000000000004">
      <c r="AJ87" s="1">
        <v>81</v>
      </c>
      <c r="AK87" s="1" t="str">
        <f>IF(AL87="","",MAX(AK$7:AK86)+1)</f>
        <v/>
      </c>
      <c r="AL87" s="15" t="str">
        <f>E13</f>
        <v/>
      </c>
    </row>
    <row r="88" spans="36:38" x14ac:dyDescent="0.55000000000000004">
      <c r="AJ88" s="1">
        <v>82</v>
      </c>
      <c r="AK88" s="1" t="str">
        <f>IF(AL88="","",MAX(AK$7:AK87)+1)</f>
        <v/>
      </c>
      <c r="AL88" s="15" t="str">
        <f>F13</f>
        <v/>
      </c>
    </row>
    <row r="89" spans="36:38" x14ac:dyDescent="0.55000000000000004">
      <c r="AJ89" s="1">
        <v>83</v>
      </c>
      <c r="AK89" s="1" t="str">
        <f>IF(AL89="","",MAX(AK$7:AK88)+1)</f>
        <v/>
      </c>
      <c r="AL89" s="15" t="str">
        <f>G13</f>
        <v/>
      </c>
    </row>
    <row r="90" spans="36:38" x14ac:dyDescent="0.55000000000000004">
      <c r="AJ90" s="1">
        <v>84</v>
      </c>
      <c r="AK90" s="1" t="str">
        <f>IF(AL90="","",MAX(AK$7:AK89)+1)</f>
        <v/>
      </c>
      <c r="AL90" s="15" t="str">
        <f>E14</f>
        <v/>
      </c>
    </row>
    <row r="91" spans="36:38" x14ac:dyDescent="0.55000000000000004">
      <c r="AJ91" s="1">
        <v>85</v>
      </c>
      <c r="AK91" s="1" t="str">
        <f>IF(AL91="","",MAX(AK$7:AK90)+1)</f>
        <v/>
      </c>
      <c r="AL91" s="15" t="str">
        <f>F14</f>
        <v/>
      </c>
    </row>
    <row r="92" spans="36:38" x14ac:dyDescent="0.55000000000000004">
      <c r="AJ92" s="1">
        <v>86</v>
      </c>
      <c r="AK92" s="1" t="str">
        <f>IF(AL92="","",MAX(AK$7:AK91)+1)</f>
        <v/>
      </c>
      <c r="AL92" s="15" t="str">
        <f>G14</f>
        <v/>
      </c>
    </row>
    <row r="93" spans="36:38" x14ac:dyDescent="0.55000000000000004">
      <c r="AJ93" s="1">
        <v>87</v>
      </c>
      <c r="AK93" s="1" t="str">
        <f>IF(AL93="","",MAX(AK$7:AK92)+1)</f>
        <v/>
      </c>
      <c r="AL93" s="15" t="str">
        <f>E15</f>
        <v/>
      </c>
    </row>
    <row r="94" spans="36:38" x14ac:dyDescent="0.55000000000000004">
      <c r="AJ94" s="1">
        <v>88</v>
      </c>
      <c r="AK94" s="1" t="str">
        <f>IF(AL94="","",MAX(AK$7:AK93)+1)</f>
        <v/>
      </c>
      <c r="AL94" s="15" t="str">
        <f>F15</f>
        <v/>
      </c>
    </row>
    <row r="95" spans="36:38" x14ac:dyDescent="0.55000000000000004">
      <c r="AJ95" s="1">
        <v>89</v>
      </c>
      <c r="AK95" s="1" t="str">
        <f>IF(AL95="","",MAX(AK$7:AK94)+1)</f>
        <v/>
      </c>
      <c r="AL95" s="15" t="str">
        <f>G15</f>
        <v/>
      </c>
    </row>
    <row r="96" spans="36:38" x14ac:dyDescent="0.55000000000000004">
      <c r="AJ96" s="1">
        <v>90</v>
      </c>
      <c r="AK96" s="1" t="str">
        <f>IF(AL96="","",MAX(AK$7:AK95)+1)</f>
        <v/>
      </c>
      <c r="AL96" s="15" t="str">
        <f>E16</f>
        <v/>
      </c>
    </row>
    <row r="97" spans="36:38" x14ac:dyDescent="0.55000000000000004">
      <c r="AJ97" s="1">
        <v>91</v>
      </c>
      <c r="AK97" s="1" t="str">
        <f>IF(AL97="","",MAX(AK$7:AK96)+1)</f>
        <v/>
      </c>
      <c r="AL97" s="15" t="str">
        <f>F16</f>
        <v/>
      </c>
    </row>
    <row r="98" spans="36:38" x14ac:dyDescent="0.55000000000000004">
      <c r="AJ98" s="1">
        <v>92</v>
      </c>
      <c r="AK98" s="1" t="str">
        <f>IF(AL98="","",MAX(AK$7:AK97)+1)</f>
        <v/>
      </c>
      <c r="AL98" s="15" t="str">
        <f>G16</f>
        <v/>
      </c>
    </row>
    <row r="99" spans="36:38" x14ac:dyDescent="0.55000000000000004">
      <c r="AJ99" s="1">
        <v>93</v>
      </c>
      <c r="AK99" s="1" t="str">
        <f>IF(AL99="","",MAX(AK$7:AK98)+1)</f>
        <v/>
      </c>
      <c r="AL99" s="15" t="str">
        <f>E17</f>
        <v/>
      </c>
    </row>
    <row r="100" spans="36:38" x14ac:dyDescent="0.55000000000000004">
      <c r="AJ100" s="1">
        <v>94</v>
      </c>
      <c r="AK100" s="1" t="str">
        <f>IF(AL100="","",MAX(AK$7:AK99)+1)</f>
        <v/>
      </c>
      <c r="AL100" s="15" t="str">
        <f>F17</f>
        <v/>
      </c>
    </row>
    <row r="101" spans="36:38" x14ac:dyDescent="0.55000000000000004">
      <c r="AJ101" s="1">
        <v>95</v>
      </c>
      <c r="AK101" s="1" t="str">
        <f>IF(AL101="","",MAX(AK$7:AK100)+1)</f>
        <v/>
      </c>
      <c r="AL101" s="15" t="str">
        <f>G17</f>
        <v/>
      </c>
    </row>
    <row r="102" spans="36:38" x14ac:dyDescent="0.55000000000000004">
      <c r="AJ102" s="1">
        <v>96</v>
      </c>
      <c r="AK102" s="1" t="str">
        <f>IF(AL102="","",MAX(AK$7:AK101)+1)</f>
        <v/>
      </c>
      <c r="AL102" s="15" t="str">
        <f>E18</f>
        <v/>
      </c>
    </row>
    <row r="103" spans="36:38" x14ac:dyDescent="0.55000000000000004">
      <c r="AJ103" s="1">
        <v>97</v>
      </c>
      <c r="AK103" s="1" t="str">
        <f>IF(AL103="","",MAX(AK$7:AK102)+1)</f>
        <v/>
      </c>
      <c r="AL103" s="15" t="str">
        <f>F18</f>
        <v/>
      </c>
    </row>
    <row r="104" spans="36:38" x14ac:dyDescent="0.55000000000000004">
      <c r="AJ104" s="1">
        <v>98</v>
      </c>
      <c r="AK104" s="1" t="str">
        <f>IF(AL104="","",MAX(AK$7:AK103)+1)</f>
        <v/>
      </c>
      <c r="AL104" s="15" t="str">
        <f>G18</f>
        <v/>
      </c>
    </row>
    <row r="105" spans="36:38" x14ac:dyDescent="0.55000000000000004">
      <c r="AJ105" s="1">
        <v>99</v>
      </c>
      <c r="AK105" s="1" t="str">
        <f>IF(AL105="","",MAX(AK$7:AK104)+1)</f>
        <v/>
      </c>
      <c r="AL105" s="15" t="str">
        <f>E19</f>
        <v/>
      </c>
    </row>
    <row r="106" spans="36:38" x14ac:dyDescent="0.55000000000000004">
      <c r="AJ106" s="1">
        <v>100</v>
      </c>
      <c r="AK106" s="1" t="str">
        <f>IF(AL106="","",MAX(AK$7:AK105)+1)</f>
        <v/>
      </c>
      <c r="AL106" s="15" t="str">
        <f>F19</f>
        <v/>
      </c>
    </row>
    <row r="107" spans="36:38" x14ac:dyDescent="0.55000000000000004">
      <c r="AJ107" s="1">
        <v>101</v>
      </c>
      <c r="AK107" s="1" t="str">
        <f>IF(AL107="","",MAX(AK$7:AK106)+1)</f>
        <v/>
      </c>
      <c r="AL107" s="15" t="str">
        <f>G19</f>
        <v/>
      </c>
    </row>
    <row r="108" spans="36:38" x14ac:dyDescent="0.55000000000000004">
      <c r="AJ108" s="1">
        <v>102</v>
      </c>
      <c r="AK108" s="1" t="str">
        <f>IF(AL108="","",MAX(AK$7:AK107)+1)</f>
        <v/>
      </c>
      <c r="AL108" s="15" t="str">
        <f>E20</f>
        <v/>
      </c>
    </row>
    <row r="109" spans="36:38" x14ac:dyDescent="0.55000000000000004">
      <c r="AJ109" s="1">
        <v>103</v>
      </c>
      <c r="AK109" s="1" t="str">
        <f>IF(AL109="","",MAX(AK$7:AK108)+1)</f>
        <v/>
      </c>
      <c r="AL109" s="15" t="str">
        <f>F20</f>
        <v/>
      </c>
    </row>
    <row r="110" spans="36:38" x14ac:dyDescent="0.55000000000000004">
      <c r="AJ110" s="1">
        <v>104</v>
      </c>
      <c r="AK110" s="1" t="str">
        <f>IF(AL110="","",MAX(AK$7:AK109)+1)</f>
        <v/>
      </c>
      <c r="AL110" s="15" t="str">
        <f>G20</f>
        <v/>
      </c>
    </row>
    <row r="111" spans="36:38" x14ac:dyDescent="0.55000000000000004">
      <c r="AJ111" s="1">
        <v>105</v>
      </c>
      <c r="AK111" s="1" t="str">
        <f>IF(AL111="","",MAX(AK$7:AK110)+1)</f>
        <v/>
      </c>
      <c r="AL111" s="15" t="str">
        <f>E21</f>
        <v/>
      </c>
    </row>
    <row r="112" spans="36:38" x14ac:dyDescent="0.55000000000000004">
      <c r="AJ112" s="1">
        <v>106</v>
      </c>
      <c r="AK112" s="1" t="str">
        <f>IF(AL112="","",MAX(AK$7:AK111)+1)</f>
        <v/>
      </c>
      <c r="AL112" s="15" t="str">
        <f>F21</f>
        <v/>
      </c>
    </row>
    <row r="113" spans="36:38" x14ac:dyDescent="0.55000000000000004">
      <c r="AJ113" s="1">
        <v>107</v>
      </c>
      <c r="AK113" s="1" t="str">
        <f>IF(AL113="","",MAX(AK$7:AK112)+1)</f>
        <v/>
      </c>
      <c r="AL113" s="15" t="str">
        <f>G21</f>
        <v/>
      </c>
    </row>
    <row r="114" spans="36:38" x14ac:dyDescent="0.55000000000000004">
      <c r="AJ114" s="1">
        <v>108</v>
      </c>
      <c r="AK114" s="1" t="str">
        <f>IF(AL114="","",MAX(AK$7:AK113)+1)</f>
        <v/>
      </c>
      <c r="AL114" s="15" t="str">
        <f>E22</f>
        <v/>
      </c>
    </row>
    <row r="115" spans="36:38" x14ac:dyDescent="0.55000000000000004">
      <c r="AJ115" s="1">
        <v>109</v>
      </c>
      <c r="AK115" s="1" t="str">
        <f>IF(AL115="","",MAX(AK$7:AK114)+1)</f>
        <v/>
      </c>
      <c r="AL115" s="15" t="str">
        <f>F22</f>
        <v/>
      </c>
    </row>
    <row r="116" spans="36:38" x14ac:dyDescent="0.55000000000000004">
      <c r="AJ116" s="1">
        <v>110</v>
      </c>
      <c r="AK116" s="1" t="str">
        <f>IF(AL116="","",MAX(AK$7:AK115)+1)</f>
        <v/>
      </c>
      <c r="AL116" s="15" t="str">
        <f>G22</f>
        <v/>
      </c>
    </row>
    <row r="117" spans="36:38" x14ac:dyDescent="0.55000000000000004">
      <c r="AJ117" s="1">
        <v>111</v>
      </c>
      <c r="AK117" s="1" t="str">
        <f>IF(AL117="","",MAX(AK$7:AK116)+1)</f>
        <v/>
      </c>
      <c r="AL117" s="15" t="str">
        <f>E23</f>
        <v/>
      </c>
    </row>
    <row r="118" spans="36:38" x14ac:dyDescent="0.55000000000000004">
      <c r="AJ118" s="1">
        <v>112</v>
      </c>
      <c r="AK118" s="1" t="str">
        <f>IF(AL118="","",MAX(AK$7:AK117)+1)</f>
        <v/>
      </c>
      <c r="AL118" s="15" t="str">
        <f>F23</f>
        <v/>
      </c>
    </row>
    <row r="119" spans="36:38" x14ac:dyDescent="0.55000000000000004">
      <c r="AJ119" s="1">
        <v>113</v>
      </c>
      <c r="AK119" s="1" t="str">
        <f>IF(AL119="","",MAX(AK$7:AK118)+1)</f>
        <v/>
      </c>
      <c r="AL119" s="15" t="str">
        <f>G23</f>
        <v/>
      </c>
    </row>
    <row r="120" spans="36:38" x14ac:dyDescent="0.55000000000000004">
      <c r="AJ120" s="1">
        <v>114</v>
      </c>
      <c r="AK120" s="1" t="str">
        <f>IF(AL120="","",MAX(AK$7:AK119)+1)</f>
        <v/>
      </c>
      <c r="AL120" s="15" t="str">
        <f>E24</f>
        <v/>
      </c>
    </row>
    <row r="121" spans="36:38" x14ac:dyDescent="0.55000000000000004">
      <c r="AJ121" s="1">
        <v>115</v>
      </c>
      <c r="AK121" s="1" t="str">
        <f>IF(AL121="","",MAX(AK$7:AK120)+1)</f>
        <v/>
      </c>
      <c r="AL121" s="15" t="str">
        <f>F24</f>
        <v/>
      </c>
    </row>
    <row r="122" spans="36:38" x14ac:dyDescent="0.55000000000000004">
      <c r="AJ122" s="1">
        <v>116</v>
      </c>
      <c r="AK122" s="1" t="str">
        <f>IF(AL122="","",MAX(AK$7:AK121)+1)</f>
        <v/>
      </c>
      <c r="AL122" s="15" t="str">
        <f>G24</f>
        <v/>
      </c>
    </row>
    <row r="123" spans="36:38" x14ac:dyDescent="0.55000000000000004">
      <c r="AJ123" s="1">
        <v>117</v>
      </c>
      <c r="AK123" s="1" t="str">
        <f>IF(AL123="","",MAX(AK$7:AK122)+1)</f>
        <v/>
      </c>
      <c r="AL123" s="15" t="str">
        <f>E25</f>
        <v/>
      </c>
    </row>
    <row r="124" spans="36:38" x14ac:dyDescent="0.55000000000000004">
      <c r="AJ124" s="1">
        <v>118</v>
      </c>
      <c r="AK124" s="1" t="str">
        <f>IF(AL124="","",MAX(AK$7:AK123)+1)</f>
        <v/>
      </c>
      <c r="AL124" s="15" t="str">
        <f>F25</f>
        <v/>
      </c>
    </row>
    <row r="125" spans="36:38" x14ac:dyDescent="0.55000000000000004">
      <c r="AJ125" s="1">
        <v>119</v>
      </c>
      <c r="AK125" s="1" t="str">
        <f>IF(AL125="","",MAX(AK$7:AK124)+1)</f>
        <v/>
      </c>
      <c r="AL125" s="15" t="str">
        <f>G25</f>
        <v/>
      </c>
    </row>
    <row r="126" spans="36:38" x14ac:dyDescent="0.55000000000000004">
      <c r="AJ126" s="1">
        <v>120</v>
      </c>
      <c r="AK126" s="1" t="str">
        <f>IF(AL126="","",MAX(AK$7:AK125)+1)</f>
        <v/>
      </c>
      <c r="AL126" s="15" t="str">
        <f>E26</f>
        <v/>
      </c>
    </row>
    <row r="127" spans="36:38" x14ac:dyDescent="0.55000000000000004">
      <c r="AJ127" s="1">
        <v>121</v>
      </c>
      <c r="AK127" s="1" t="str">
        <f>IF(AL127="","",MAX(AK$7:AK126)+1)</f>
        <v/>
      </c>
      <c r="AL127" s="15" t="str">
        <f>F26</f>
        <v/>
      </c>
    </row>
    <row r="128" spans="36:38" x14ac:dyDescent="0.55000000000000004">
      <c r="AJ128" s="1">
        <v>122</v>
      </c>
      <c r="AK128" s="1" t="str">
        <f>IF(AL128="","",MAX(AK$7:AK127)+1)</f>
        <v/>
      </c>
      <c r="AL128" s="15" t="str">
        <f>G26</f>
        <v/>
      </c>
    </row>
    <row r="129" spans="36:38" x14ac:dyDescent="0.55000000000000004">
      <c r="AJ129" s="1">
        <v>123</v>
      </c>
      <c r="AK129" s="1" t="str">
        <f>IF(AL129="","",MAX(AK$7:AK128)+1)</f>
        <v/>
      </c>
      <c r="AL129" s="15" t="str">
        <f>E27</f>
        <v/>
      </c>
    </row>
    <row r="130" spans="36:38" x14ac:dyDescent="0.55000000000000004">
      <c r="AJ130" s="1">
        <v>124</v>
      </c>
      <c r="AK130" s="1" t="str">
        <f>IF(AL130="","",MAX(AK$7:AK129)+1)</f>
        <v/>
      </c>
      <c r="AL130" s="15" t="str">
        <f>F27</f>
        <v/>
      </c>
    </row>
    <row r="131" spans="36:38" x14ac:dyDescent="0.55000000000000004">
      <c r="AJ131" s="1">
        <v>125</v>
      </c>
      <c r="AK131" s="1" t="str">
        <f>IF(AL131="","",MAX(AK$7:AK130)+1)</f>
        <v/>
      </c>
      <c r="AL131" s="15" t="str">
        <f>G27</f>
        <v/>
      </c>
    </row>
    <row r="132" spans="36:38" x14ac:dyDescent="0.55000000000000004">
      <c r="AJ132" s="1">
        <v>126</v>
      </c>
      <c r="AK132" s="1" t="str">
        <f>IF(AL132="","",MAX(AK$7:AK131)+1)</f>
        <v/>
      </c>
      <c r="AL132" s="15" t="str">
        <f>E28</f>
        <v/>
      </c>
    </row>
    <row r="133" spans="36:38" x14ac:dyDescent="0.55000000000000004">
      <c r="AJ133" s="1">
        <v>127</v>
      </c>
      <c r="AK133" s="1" t="str">
        <f>IF(AL133="","",MAX(AK$7:AK132)+1)</f>
        <v/>
      </c>
      <c r="AL133" s="15" t="str">
        <f>F28</f>
        <v/>
      </c>
    </row>
    <row r="134" spans="36:38" x14ac:dyDescent="0.55000000000000004">
      <c r="AJ134" s="1">
        <v>128</v>
      </c>
      <c r="AK134" s="1" t="str">
        <f>IF(AL134="","",MAX(AK$7:AK133)+1)</f>
        <v/>
      </c>
      <c r="AL134" s="15" t="str">
        <f>G28</f>
        <v/>
      </c>
    </row>
    <row r="135" spans="36:38" x14ac:dyDescent="0.55000000000000004">
      <c r="AJ135" s="1">
        <v>129</v>
      </c>
      <c r="AK135" s="1" t="str">
        <f>IF(AL135="","",MAX(AK$7:AK134)+1)</f>
        <v/>
      </c>
      <c r="AL135" s="15" t="str">
        <f>E29</f>
        <v/>
      </c>
    </row>
    <row r="136" spans="36:38" x14ac:dyDescent="0.55000000000000004">
      <c r="AJ136" s="1">
        <v>130</v>
      </c>
      <c r="AK136" s="1" t="str">
        <f>IF(AL136="","",MAX(AK$7:AK135)+1)</f>
        <v/>
      </c>
      <c r="AL136" s="15" t="str">
        <f>F29</f>
        <v/>
      </c>
    </row>
    <row r="137" spans="36:38" x14ac:dyDescent="0.55000000000000004">
      <c r="AJ137" s="1">
        <v>131</v>
      </c>
      <c r="AK137" s="1" t="str">
        <f>IF(AL137="","",MAX(AK$7:AK136)+1)</f>
        <v/>
      </c>
      <c r="AL137" s="15" t="str">
        <f>G29</f>
        <v/>
      </c>
    </row>
    <row r="138" spans="36:38" x14ac:dyDescent="0.55000000000000004">
      <c r="AJ138" s="1">
        <v>132</v>
      </c>
      <c r="AK138" s="1" t="str">
        <f>IF(AL138="","",MAX(AK$7:AK137)+1)</f>
        <v/>
      </c>
      <c r="AL138" s="15" t="str">
        <f>E30</f>
        <v/>
      </c>
    </row>
    <row r="139" spans="36:38" x14ac:dyDescent="0.55000000000000004">
      <c r="AJ139" s="1">
        <v>133</v>
      </c>
      <c r="AK139" s="1" t="str">
        <f>IF(AL139="","",MAX(AK$7:AK138)+1)</f>
        <v/>
      </c>
      <c r="AL139" s="15" t="str">
        <f>F30</f>
        <v/>
      </c>
    </row>
    <row r="140" spans="36:38" x14ac:dyDescent="0.55000000000000004">
      <c r="AJ140" s="1">
        <v>134</v>
      </c>
      <c r="AK140" s="1" t="str">
        <f>IF(AL140="","",MAX(AK$7:AK139)+1)</f>
        <v/>
      </c>
      <c r="AL140" s="15" t="str">
        <f>G30</f>
        <v/>
      </c>
    </row>
    <row r="141" spans="36:38" x14ac:dyDescent="0.55000000000000004">
      <c r="AJ141" s="1">
        <v>135</v>
      </c>
      <c r="AK141" s="1" t="str">
        <f>IF(AL141="","",MAX(AK$7:AK140)+1)</f>
        <v/>
      </c>
      <c r="AL141" s="15" t="str">
        <f>E31</f>
        <v/>
      </c>
    </row>
    <row r="142" spans="36:38" x14ac:dyDescent="0.55000000000000004">
      <c r="AJ142" s="1">
        <v>136</v>
      </c>
      <c r="AK142" s="1" t="str">
        <f>IF(AL142="","",MAX(AK$7:AK141)+1)</f>
        <v/>
      </c>
      <c r="AL142" s="15" t="str">
        <f>F31</f>
        <v/>
      </c>
    </row>
    <row r="143" spans="36:38" x14ac:dyDescent="0.55000000000000004">
      <c r="AJ143" s="1">
        <v>137</v>
      </c>
      <c r="AK143" s="1" t="str">
        <f>IF(AL143="","",MAX(AK$7:AK142)+1)</f>
        <v/>
      </c>
      <c r="AL143" s="15" t="str">
        <f>G31</f>
        <v/>
      </c>
    </row>
    <row r="144" spans="36:38" x14ac:dyDescent="0.55000000000000004">
      <c r="AJ144" s="1">
        <v>138</v>
      </c>
      <c r="AK144" s="1" t="str">
        <f>IF(AL144="","",MAX(AK$7:AK143)+1)</f>
        <v/>
      </c>
      <c r="AL144" s="15" t="str">
        <f>E32</f>
        <v/>
      </c>
    </row>
    <row r="145" spans="36:38" x14ac:dyDescent="0.55000000000000004">
      <c r="AJ145" s="1">
        <v>139</v>
      </c>
      <c r="AK145" s="1" t="str">
        <f>IF(AL145="","",MAX(AK$7:AK144)+1)</f>
        <v/>
      </c>
      <c r="AL145" s="15" t="str">
        <f>F32</f>
        <v/>
      </c>
    </row>
    <row r="146" spans="36:38" x14ac:dyDescent="0.55000000000000004">
      <c r="AJ146" s="1">
        <v>140</v>
      </c>
      <c r="AK146" s="1" t="str">
        <f>IF(AL146="","",MAX(AK$7:AK145)+1)</f>
        <v/>
      </c>
      <c r="AL146" s="15" t="str">
        <f>G32</f>
        <v/>
      </c>
    </row>
    <row r="147" spans="36:38" x14ac:dyDescent="0.55000000000000004">
      <c r="AJ147" s="1">
        <v>141</v>
      </c>
      <c r="AK147" s="1" t="str">
        <f>IF(AL147="","",MAX(AK$7:AK146)+1)</f>
        <v/>
      </c>
      <c r="AL147" s="15" t="str">
        <f>E33</f>
        <v/>
      </c>
    </row>
    <row r="148" spans="36:38" x14ac:dyDescent="0.55000000000000004">
      <c r="AJ148" s="1">
        <v>142</v>
      </c>
      <c r="AK148" s="1" t="str">
        <f>IF(AL148="","",MAX(AK$7:AK147)+1)</f>
        <v/>
      </c>
      <c r="AL148" s="15" t="str">
        <f>F33</f>
        <v/>
      </c>
    </row>
    <row r="149" spans="36:38" x14ac:dyDescent="0.55000000000000004">
      <c r="AJ149" s="1">
        <v>143</v>
      </c>
      <c r="AK149" s="1" t="str">
        <f>IF(AL149="","",MAX(AK$7:AK148)+1)</f>
        <v/>
      </c>
      <c r="AL149" s="15" t="str">
        <f>G33</f>
        <v/>
      </c>
    </row>
    <row r="150" spans="36:38" x14ac:dyDescent="0.55000000000000004">
      <c r="AJ150" s="1">
        <v>144</v>
      </c>
      <c r="AK150" s="1" t="str">
        <f>IF(AL150="","",MAX(AK$7:AK149)+1)</f>
        <v/>
      </c>
      <c r="AL150" s="15" t="str">
        <f>E34</f>
        <v/>
      </c>
    </row>
    <row r="151" spans="36:38" x14ac:dyDescent="0.55000000000000004">
      <c r="AJ151" s="1">
        <v>145</v>
      </c>
      <c r="AK151" s="1" t="str">
        <f>IF(AL151="","",MAX(AK$7:AK150)+1)</f>
        <v/>
      </c>
      <c r="AL151" s="15" t="str">
        <f>F34</f>
        <v/>
      </c>
    </row>
    <row r="152" spans="36:38" x14ac:dyDescent="0.55000000000000004">
      <c r="AJ152" s="1">
        <v>146</v>
      </c>
      <c r="AK152" s="1" t="str">
        <f>IF(AL152="","",MAX(AK$7:AK151)+1)</f>
        <v/>
      </c>
      <c r="AL152" s="15" t="str">
        <f>G34</f>
        <v/>
      </c>
    </row>
    <row r="153" spans="36:38" x14ac:dyDescent="0.55000000000000004">
      <c r="AJ153" s="1">
        <v>147</v>
      </c>
      <c r="AK153" s="1" t="str">
        <f>IF(AL153="","",MAX(AK$7:AK152)+1)</f>
        <v/>
      </c>
      <c r="AL153" s="15" t="str">
        <f>E35</f>
        <v/>
      </c>
    </row>
    <row r="154" spans="36:38" x14ac:dyDescent="0.55000000000000004">
      <c r="AJ154" s="1">
        <v>148</v>
      </c>
      <c r="AK154" s="1" t="str">
        <f>IF(AL154="","",MAX(AK$7:AK153)+1)</f>
        <v/>
      </c>
      <c r="AL154" s="15" t="str">
        <f>F35</f>
        <v/>
      </c>
    </row>
    <row r="155" spans="36:38" x14ac:dyDescent="0.55000000000000004">
      <c r="AJ155" s="1">
        <v>149</v>
      </c>
      <c r="AK155" s="1" t="str">
        <f>IF(AL155="","",MAX(AK$7:AK154)+1)</f>
        <v/>
      </c>
      <c r="AL155" s="15" t="str">
        <f>G35</f>
        <v/>
      </c>
    </row>
    <row r="156" spans="36:38" x14ac:dyDescent="0.55000000000000004">
      <c r="AJ156" s="1">
        <v>150</v>
      </c>
      <c r="AK156" s="1" t="str">
        <f>IF(AL156="","",MAX(AK$7:AK155)+1)</f>
        <v/>
      </c>
      <c r="AL156" s="16" t="str">
        <f>H9</f>
        <v/>
      </c>
    </row>
    <row r="157" spans="36:38" x14ac:dyDescent="0.55000000000000004">
      <c r="AJ157" s="1">
        <v>151</v>
      </c>
      <c r="AK157" s="1" t="str">
        <f>IF(AL157="","",MAX(AK$7:AK156)+1)</f>
        <v/>
      </c>
      <c r="AL157" s="16" t="str">
        <f>I9</f>
        <v/>
      </c>
    </row>
    <row r="158" spans="36:38" x14ac:dyDescent="0.55000000000000004">
      <c r="AJ158" s="1">
        <v>152</v>
      </c>
      <c r="AK158" s="1" t="str">
        <f>IF(AL158="","",MAX(AK$7:AK157)+1)</f>
        <v/>
      </c>
      <c r="AL158" s="16" t="str">
        <f>J9</f>
        <v/>
      </c>
    </row>
    <row r="159" spans="36:38" x14ac:dyDescent="0.55000000000000004">
      <c r="AJ159" s="1">
        <v>153</v>
      </c>
      <c r="AK159" s="1" t="str">
        <f>IF(AL159="","",MAX(AK$7:AK158)+1)</f>
        <v/>
      </c>
      <c r="AL159" s="16" t="str">
        <f>H10</f>
        <v/>
      </c>
    </row>
    <row r="160" spans="36:38" x14ac:dyDescent="0.55000000000000004">
      <c r="AJ160" s="1">
        <v>154</v>
      </c>
      <c r="AK160" s="1" t="str">
        <f>IF(AL160="","",MAX(AK$7:AK159)+1)</f>
        <v/>
      </c>
      <c r="AL160" s="16" t="str">
        <f>I10</f>
        <v/>
      </c>
    </row>
    <row r="161" spans="36:38" x14ac:dyDescent="0.55000000000000004">
      <c r="AJ161" s="1">
        <v>155</v>
      </c>
      <c r="AK161" s="1" t="str">
        <f>IF(AL161="","",MAX(AK$7:AK160)+1)</f>
        <v/>
      </c>
      <c r="AL161" s="16" t="str">
        <f>J10</f>
        <v/>
      </c>
    </row>
    <row r="162" spans="36:38" x14ac:dyDescent="0.55000000000000004">
      <c r="AJ162" s="1">
        <v>156</v>
      </c>
      <c r="AK162" s="1" t="str">
        <f>IF(AL162="","",MAX(AK$7:AK161)+1)</f>
        <v/>
      </c>
      <c r="AL162" s="16" t="str">
        <f>H11</f>
        <v/>
      </c>
    </row>
    <row r="163" spans="36:38" x14ac:dyDescent="0.55000000000000004">
      <c r="AJ163" s="1">
        <v>157</v>
      </c>
      <c r="AK163" s="1" t="str">
        <f>IF(AL163="","",MAX(AK$7:AK162)+1)</f>
        <v/>
      </c>
      <c r="AL163" s="16" t="str">
        <f>I11</f>
        <v/>
      </c>
    </row>
    <row r="164" spans="36:38" x14ac:dyDescent="0.55000000000000004">
      <c r="AJ164" s="1">
        <v>158</v>
      </c>
      <c r="AK164" s="1" t="str">
        <f>IF(AL164="","",MAX(AK$7:AK163)+1)</f>
        <v/>
      </c>
      <c r="AL164" s="16" t="str">
        <f>J11</f>
        <v/>
      </c>
    </row>
    <row r="165" spans="36:38" x14ac:dyDescent="0.55000000000000004">
      <c r="AJ165" s="1">
        <v>159</v>
      </c>
      <c r="AK165" s="1" t="str">
        <f>IF(AL165="","",MAX(AK$7:AK164)+1)</f>
        <v/>
      </c>
      <c r="AL165" s="16" t="str">
        <f>H12</f>
        <v/>
      </c>
    </row>
    <row r="166" spans="36:38" x14ac:dyDescent="0.55000000000000004">
      <c r="AJ166" s="1">
        <v>160</v>
      </c>
      <c r="AK166" s="1" t="str">
        <f>IF(AL166="","",MAX(AK$7:AK165)+1)</f>
        <v/>
      </c>
      <c r="AL166" s="16" t="str">
        <f>I12</f>
        <v/>
      </c>
    </row>
    <row r="167" spans="36:38" x14ac:dyDescent="0.55000000000000004">
      <c r="AJ167" s="1">
        <v>161</v>
      </c>
      <c r="AK167" s="1" t="str">
        <f>IF(AL167="","",MAX(AK$7:AK166)+1)</f>
        <v/>
      </c>
      <c r="AL167" s="16" t="str">
        <f>J12</f>
        <v/>
      </c>
    </row>
    <row r="168" spans="36:38" x14ac:dyDescent="0.55000000000000004">
      <c r="AJ168" s="1">
        <v>162</v>
      </c>
      <c r="AK168" s="1" t="str">
        <f>IF(AL168="","",MAX(AK$7:AK167)+1)</f>
        <v/>
      </c>
      <c r="AL168" s="16" t="str">
        <f>H13</f>
        <v/>
      </c>
    </row>
    <row r="169" spans="36:38" x14ac:dyDescent="0.55000000000000004">
      <c r="AJ169" s="1">
        <v>163</v>
      </c>
      <c r="AK169" s="1" t="str">
        <f>IF(AL169="","",MAX(AK$7:AK168)+1)</f>
        <v/>
      </c>
      <c r="AL169" s="16" t="str">
        <f>I13</f>
        <v/>
      </c>
    </row>
    <row r="170" spans="36:38" x14ac:dyDescent="0.55000000000000004">
      <c r="AJ170" s="1">
        <v>164</v>
      </c>
      <c r="AK170" s="1" t="str">
        <f>IF(AL170="","",MAX(AK$7:AK169)+1)</f>
        <v/>
      </c>
      <c r="AL170" s="16" t="str">
        <f>J13</f>
        <v/>
      </c>
    </row>
    <row r="171" spans="36:38" x14ac:dyDescent="0.55000000000000004">
      <c r="AJ171" s="1">
        <v>165</v>
      </c>
      <c r="AK171" s="1" t="str">
        <f>IF(AL171="","",MAX(AK$7:AK170)+1)</f>
        <v/>
      </c>
      <c r="AL171" s="16" t="str">
        <f>H14</f>
        <v/>
      </c>
    </row>
    <row r="172" spans="36:38" x14ac:dyDescent="0.55000000000000004">
      <c r="AJ172" s="1">
        <v>166</v>
      </c>
      <c r="AK172" s="1" t="str">
        <f>IF(AL172="","",MAX(AK$7:AK171)+1)</f>
        <v/>
      </c>
      <c r="AL172" s="16" t="str">
        <f>I14</f>
        <v/>
      </c>
    </row>
    <row r="173" spans="36:38" x14ac:dyDescent="0.55000000000000004">
      <c r="AJ173" s="1">
        <v>167</v>
      </c>
      <c r="AK173" s="1" t="str">
        <f>IF(AL173="","",MAX(AK$7:AK172)+1)</f>
        <v/>
      </c>
      <c r="AL173" s="16" t="str">
        <f>J14</f>
        <v/>
      </c>
    </row>
    <row r="174" spans="36:38" x14ac:dyDescent="0.55000000000000004">
      <c r="AJ174" s="1">
        <v>168</v>
      </c>
      <c r="AK174" s="1" t="str">
        <f>IF(AL174="","",MAX(AK$7:AK173)+1)</f>
        <v/>
      </c>
      <c r="AL174" s="16" t="str">
        <f>H15</f>
        <v/>
      </c>
    </row>
    <row r="175" spans="36:38" x14ac:dyDescent="0.55000000000000004">
      <c r="AJ175" s="1">
        <v>169</v>
      </c>
      <c r="AK175" s="1" t="str">
        <f>IF(AL175="","",MAX(AK$7:AK174)+1)</f>
        <v/>
      </c>
      <c r="AL175" s="16" t="str">
        <f>I15</f>
        <v/>
      </c>
    </row>
    <row r="176" spans="36:38" x14ac:dyDescent="0.55000000000000004">
      <c r="AJ176" s="1">
        <v>170</v>
      </c>
      <c r="AK176" s="1" t="str">
        <f>IF(AL176="","",MAX(AK$7:AK175)+1)</f>
        <v/>
      </c>
      <c r="AL176" s="16" t="str">
        <f>J15</f>
        <v/>
      </c>
    </row>
    <row r="177" spans="36:38" x14ac:dyDescent="0.55000000000000004">
      <c r="AJ177" s="1">
        <v>171</v>
      </c>
      <c r="AK177" s="1" t="str">
        <f>IF(AL177="","",MAX(AK$7:AK176)+1)</f>
        <v/>
      </c>
      <c r="AL177" s="16" t="str">
        <f>H16</f>
        <v/>
      </c>
    </row>
    <row r="178" spans="36:38" x14ac:dyDescent="0.55000000000000004">
      <c r="AJ178" s="1">
        <v>172</v>
      </c>
      <c r="AK178" s="1" t="str">
        <f>IF(AL178="","",MAX(AK$7:AK177)+1)</f>
        <v/>
      </c>
      <c r="AL178" s="16" t="str">
        <f>I16</f>
        <v/>
      </c>
    </row>
    <row r="179" spans="36:38" x14ac:dyDescent="0.55000000000000004">
      <c r="AJ179" s="1">
        <v>173</v>
      </c>
      <c r="AK179" s="1" t="str">
        <f>IF(AL179="","",MAX(AK$7:AK178)+1)</f>
        <v/>
      </c>
      <c r="AL179" s="16" t="str">
        <f>J16</f>
        <v/>
      </c>
    </row>
    <row r="180" spans="36:38" x14ac:dyDescent="0.55000000000000004">
      <c r="AJ180" s="1">
        <v>174</v>
      </c>
      <c r="AK180" s="1" t="str">
        <f>IF(AL180="","",MAX(AK$7:AK179)+1)</f>
        <v/>
      </c>
      <c r="AL180" s="16" t="str">
        <f>H17</f>
        <v/>
      </c>
    </row>
    <row r="181" spans="36:38" x14ac:dyDescent="0.55000000000000004">
      <c r="AJ181" s="1">
        <v>175</v>
      </c>
      <c r="AK181" s="1" t="str">
        <f>IF(AL181="","",MAX(AK$7:AK180)+1)</f>
        <v/>
      </c>
      <c r="AL181" s="16" t="str">
        <f>I17</f>
        <v/>
      </c>
    </row>
    <row r="182" spans="36:38" x14ac:dyDescent="0.55000000000000004">
      <c r="AJ182" s="1">
        <v>176</v>
      </c>
      <c r="AK182" s="1" t="str">
        <f>IF(AL182="","",MAX(AK$7:AK181)+1)</f>
        <v/>
      </c>
      <c r="AL182" s="16" t="str">
        <f>J17</f>
        <v/>
      </c>
    </row>
    <row r="183" spans="36:38" x14ac:dyDescent="0.55000000000000004">
      <c r="AJ183" s="1">
        <v>177</v>
      </c>
      <c r="AK183" s="1" t="str">
        <f>IF(AL183="","",MAX(AK$7:AK182)+1)</f>
        <v/>
      </c>
      <c r="AL183" s="16" t="str">
        <f>H18</f>
        <v/>
      </c>
    </row>
    <row r="184" spans="36:38" x14ac:dyDescent="0.55000000000000004">
      <c r="AJ184" s="1">
        <v>178</v>
      </c>
      <c r="AK184" s="1" t="str">
        <f>IF(AL184="","",MAX(AK$7:AK183)+1)</f>
        <v/>
      </c>
      <c r="AL184" s="16" t="str">
        <f>I18</f>
        <v/>
      </c>
    </row>
    <row r="185" spans="36:38" x14ac:dyDescent="0.55000000000000004">
      <c r="AJ185" s="1">
        <v>179</v>
      </c>
      <c r="AK185" s="1" t="str">
        <f>IF(AL185="","",MAX(AK$7:AK184)+1)</f>
        <v/>
      </c>
      <c r="AL185" s="16" t="str">
        <f>J18</f>
        <v/>
      </c>
    </row>
    <row r="186" spans="36:38" x14ac:dyDescent="0.55000000000000004">
      <c r="AJ186" s="1">
        <v>180</v>
      </c>
      <c r="AK186" s="1" t="str">
        <f>IF(AL186="","",MAX(AK$7:AK185)+1)</f>
        <v/>
      </c>
      <c r="AL186" s="16" t="str">
        <f>H19</f>
        <v/>
      </c>
    </row>
    <row r="187" spans="36:38" x14ac:dyDescent="0.55000000000000004">
      <c r="AJ187" s="1">
        <v>181</v>
      </c>
      <c r="AK187" s="1" t="str">
        <f>IF(AL187="","",MAX(AK$7:AK186)+1)</f>
        <v/>
      </c>
      <c r="AL187" s="16" t="str">
        <f>I19</f>
        <v/>
      </c>
    </row>
    <row r="188" spans="36:38" x14ac:dyDescent="0.55000000000000004">
      <c r="AJ188" s="1">
        <v>182</v>
      </c>
      <c r="AK188" s="1" t="str">
        <f>IF(AL188="","",MAX(AK$7:AK187)+1)</f>
        <v/>
      </c>
      <c r="AL188" s="16" t="str">
        <f>J19</f>
        <v/>
      </c>
    </row>
    <row r="189" spans="36:38" x14ac:dyDescent="0.55000000000000004">
      <c r="AJ189" s="1">
        <v>183</v>
      </c>
      <c r="AK189" s="1" t="str">
        <f>IF(AL189="","",MAX(AK$7:AK188)+1)</f>
        <v/>
      </c>
      <c r="AL189" s="16" t="str">
        <f>H20</f>
        <v/>
      </c>
    </row>
    <row r="190" spans="36:38" x14ac:dyDescent="0.55000000000000004">
      <c r="AJ190" s="1">
        <v>184</v>
      </c>
      <c r="AK190" s="1" t="str">
        <f>IF(AL190="","",MAX(AK$7:AK189)+1)</f>
        <v/>
      </c>
      <c r="AL190" s="16" t="str">
        <f>I20</f>
        <v/>
      </c>
    </row>
    <row r="191" spans="36:38" x14ac:dyDescent="0.55000000000000004">
      <c r="AJ191" s="1">
        <v>185</v>
      </c>
      <c r="AK191" s="1" t="str">
        <f>IF(AL191="","",MAX(AK$7:AK190)+1)</f>
        <v/>
      </c>
      <c r="AL191" s="16" t="str">
        <f>J20</f>
        <v/>
      </c>
    </row>
    <row r="192" spans="36:38" x14ac:dyDescent="0.55000000000000004">
      <c r="AJ192" s="1">
        <v>186</v>
      </c>
      <c r="AK192" s="1" t="str">
        <f>IF(AL192="","",MAX(AK$7:AK191)+1)</f>
        <v/>
      </c>
      <c r="AL192" s="16" t="str">
        <f>H21</f>
        <v/>
      </c>
    </row>
    <row r="193" spans="36:38" x14ac:dyDescent="0.55000000000000004">
      <c r="AJ193" s="1">
        <v>187</v>
      </c>
      <c r="AK193" s="1" t="str">
        <f>IF(AL193="","",MAX(AK$7:AK192)+1)</f>
        <v/>
      </c>
      <c r="AL193" s="16" t="str">
        <f>I21</f>
        <v/>
      </c>
    </row>
    <row r="194" spans="36:38" x14ac:dyDescent="0.55000000000000004">
      <c r="AJ194" s="1">
        <v>188</v>
      </c>
      <c r="AK194" s="1" t="str">
        <f>IF(AL194="","",MAX(AK$7:AK193)+1)</f>
        <v/>
      </c>
      <c r="AL194" s="16" t="str">
        <f>J21</f>
        <v/>
      </c>
    </row>
    <row r="195" spans="36:38" x14ac:dyDescent="0.55000000000000004">
      <c r="AJ195" s="1">
        <v>189</v>
      </c>
      <c r="AK195" s="1" t="str">
        <f>IF(AL195="","",MAX(AK$7:AK194)+1)</f>
        <v/>
      </c>
      <c r="AL195" s="16" t="str">
        <f>H22</f>
        <v/>
      </c>
    </row>
    <row r="196" spans="36:38" x14ac:dyDescent="0.55000000000000004">
      <c r="AJ196" s="1">
        <v>190</v>
      </c>
      <c r="AK196" s="1" t="str">
        <f>IF(AL196="","",MAX(AK$7:AK195)+1)</f>
        <v/>
      </c>
      <c r="AL196" s="16" t="str">
        <f>I22</f>
        <v/>
      </c>
    </row>
    <row r="197" spans="36:38" x14ac:dyDescent="0.55000000000000004">
      <c r="AJ197" s="1">
        <v>191</v>
      </c>
      <c r="AK197" s="1" t="str">
        <f>IF(AL197="","",MAX(AK$7:AK196)+1)</f>
        <v/>
      </c>
      <c r="AL197" s="16" t="str">
        <f>J22</f>
        <v/>
      </c>
    </row>
    <row r="198" spans="36:38" x14ac:dyDescent="0.55000000000000004">
      <c r="AJ198" s="1">
        <v>192</v>
      </c>
      <c r="AK198" s="1" t="str">
        <f>IF(AL198="","",MAX(AK$7:AK197)+1)</f>
        <v/>
      </c>
      <c r="AL198" s="16" t="str">
        <f>H23</f>
        <v/>
      </c>
    </row>
    <row r="199" spans="36:38" x14ac:dyDescent="0.55000000000000004">
      <c r="AJ199" s="1">
        <v>193</v>
      </c>
      <c r="AK199" s="1" t="str">
        <f>IF(AL199="","",MAX(AK$7:AK198)+1)</f>
        <v/>
      </c>
      <c r="AL199" s="16" t="str">
        <f>I23</f>
        <v/>
      </c>
    </row>
    <row r="200" spans="36:38" x14ac:dyDescent="0.55000000000000004">
      <c r="AJ200" s="1">
        <v>194</v>
      </c>
      <c r="AK200" s="1" t="str">
        <f>IF(AL200="","",MAX(AK$7:AK199)+1)</f>
        <v/>
      </c>
      <c r="AL200" s="16" t="str">
        <f>J23</f>
        <v/>
      </c>
    </row>
    <row r="201" spans="36:38" x14ac:dyDescent="0.55000000000000004">
      <c r="AJ201" s="1">
        <v>195</v>
      </c>
      <c r="AK201" s="1" t="str">
        <f>IF(AL201="","",MAX(AK$7:AK200)+1)</f>
        <v/>
      </c>
      <c r="AL201" s="16" t="str">
        <f>H24</f>
        <v/>
      </c>
    </row>
    <row r="202" spans="36:38" x14ac:dyDescent="0.55000000000000004">
      <c r="AJ202" s="1">
        <v>196</v>
      </c>
      <c r="AK202" s="1" t="str">
        <f>IF(AL202="","",MAX(AK$7:AK201)+1)</f>
        <v/>
      </c>
      <c r="AL202" s="16" t="str">
        <f>I24</f>
        <v/>
      </c>
    </row>
    <row r="203" spans="36:38" x14ac:dyDescent="0.55000000000000004">
      <c r="AJ203" s="1">
        <v>197</v>
      </c>
      <c r="AK203" s="1" t="str">
        <f>IF(AL203="","",MAX(AK$7:AK202)+1)</f>
        <v/>
      </c>
      <c r="AL203" s="16" t="str">
        <f>J24</f>
        <v/>
      </c>
    </row>
    <row r="204" spans="36:38" x14ac:dyDescent="0.55000000000000004">
      <c r="AJ204" s="1">
        <v>198</v>
      </c>
      <c r="AK204" s="1" t="str">
        <f>IF(AL204="","",MAX(AK$7:AK203)+1)</f>
        <v/>
      </c>
      <c r="AL204" s="16" t="str">
        <f>H25</f>
        <v/>
      </c>
    </row>
    <row r="205" spans="36:38" x14ac:dyDescent="0.55000000000000004">
      <c r="AJ205" s="1">
        <v>199</v>
      </c>
      <c r="AK205" s="1" t="str">
        <f>IF(AL205="","",MAX(AK$7:AK204)+1)</f>
        <v/>
      </c>
      <c r="AL205" s="16" t="str">
        <f>I25</f>
        <v/>
      </c>
    </row>
    <row r="206" spans="36:38" x14ac:dyDescent="0.55000000000000004">
      <c r="AJ206" s="1">
        <v>200</v>
      </c>
      <c r="AK206" s="1" t="str">
        <f>IF(AL206="","",MAX(AK$7:AK205)+1)</f>
        <v/>
      </c>
      <c r="AL206" s="16" t="str">
        <f>J25</f>
        <v/>
      </c>
    </row>
    <row r="207" spans="36:38" x14ac:dyDescent="0.55000000000000004">
      <c r="AJ207" s="1">
        <v>201</v>
      </c>
      <c r="AK207" s="1" t="str">
        <f>IF(AL207="","",MAX(AK$7:AK206)+1)</f>
        <v/>
      </c>
      <c r="AL207" s="16" t="str">
        <f>H26</f>
        <v/>
      </c>
    </row>
    <row r="208" spans="36:38" x14ac:dyDescent="0.55000000000000004">
      <c r="AJ208" s="1">
        <v>202</v>
      </c>
      <c r="AK208" s="1" t="str">
        <f>IF(AL208="","",MAX(AK$7:AK207)+1)</f>
        <v/>
      </c>
      <c r="AL208" s="16" t="str">
        <f>I26</f>
        <v/>
      </c>
    </row>
    <row r="209" spans="36:38" x14ac:dyDescent="0.55000000000000004">
      <c r="AJ209" s="1">
        <v>203</v>
      </c>
      <c r="AK209" s="1" t="str">
        <f>IF(AL209="","",MAX(AK$7:AK208)+1)</f>
        <v/>
      </c>
      <c r="AL209" s="16" t="str">
        <f>J26</f>
        <v/>
      </c>
    </row>
    <row r="210" spans="36:38" x14ac:dyDescent="0.55000000000000004">
      <c r="AJ210" s="1">
        <v>204</v>
      </c>
      <c r="AK210" s="1" t="str">
        <f>IF(AL210="","",MAX(AK$7:AK209)+1)</f>
        <v/>
      </c>
      <c r="AL210" s="16" t="str">
        <f>H27</f>
        <v/>
      </c>
    </row>
    <row r="211" spans="36:38" x14ac:dyDescent="0.55000000000000004">
      <c r="AJ211" s="1">
        <v>205</v>
      </c>
      <c r="AK211" s="1" t="str">
        <f>IF(AL211="","",MAX(AK$7:AK210)+1)</f>
        <v/>
      </c>
      <c r="AL211" s="16" t="str">
        <f>I27</f>
        <v/>
      </c>
    </row>
    <row r="212" spans="36:38" x14ac:dyDescent="0.55000000000000004">
      <c r="AJ212" s="1">
        <v>206</v>
      </c>
      <c r="AK212" s="1" t="str">
        <f>IF(AL212="","",MAX(AK$7:AK211)+1)</f>
        <v/>
      </c>
      <c r="AL212" s="16" t="str">
        <f>J27</f>
        <v/>
      </c>
    </row>
    <row r="213" spans="36:38" x14ac:dyDescent="0.55000000000000004">
      <c r="AJ213" s="1">
        <v>207</v>
      </c>
      <c r="AK213" s="1" t="str">
        <f>IF(AL213="","",MAX(AK$7:AK212)+1)</f>
        <v/>
      </c>
      <c r="AL213" s="16" t="str">
        <f>H28</f>
        <v/>
      </c>
    </row>
    <row r="214" spans="36:38" x14ac:dyDescent="0.55000000000000004">
      <c r="AJ214" s="1">
        <v>208</v>
      </c>
      <c r="AK214" s="1" t="str">
        <f>IF(AL214="","",MAX(AK$7:AK213)+1)</f>
        <v/>
      </c>
      <c r="AL214" s="16" t="str">
        <f>I28</f>
        <v/>
      </c>
    </row>
    <row r="215" spans="36:38" x14ac:dyDescent="0.55000000000000004">
      <c r="AJ215" s="1">
        <v>209</v>
      </c>
      <c r="AK215" s="1" t="str">
        <f>IF(AL215="","",MAX(AK$7:AK214)+1)</f>
        <v/>
      </c>
      <c r="AL215" s="16" t="str">
        <f>J28</f>
        <v/>
      </c>
    </row>
    <row r="216" spans="36:38" x14ac:dyDescent="0.55000000000000004">
      <c r="AJ216" s="1">
        <v>210</v>
      </c>
      <c r="AK216" s="1" t="str">
        <f>IF(AL216="","",MAX(AK$7:AK215)+1)</f>
        <v/>
      </c>
      <c r="AL216" s="16" t="str">
        <f>H29</f>
        <v/>
      </c>
    </row>
    <row r="217" spans="36:38" x14ac:dyDescent="0.55000000000000004">
      <c r="AJ217" s="1">
        <v>211</v>
      </c>
      <c r="AK217" s="1" t="str">
        <f>IF(AL217="","",MAX(AK$7:AK216)+1)</f>
        <v/>
      </c>
      <c r="AL217" s="16" t="str">
        <f>I29</f>
        <v/>
      </c>
    </row>
    <row r="218" spans="36:38" x14ac:dyDescent="0.55000000000000004">
      <c r="AJ218" s="1">
        <v>212</v>
      </c>
      <c r="AK218" s="1" t="str">
        <f>IF(AL218="","",MAX(AK$7:AK217)+1)</f>
        <v/>
      </c>
      <c r="AL218" s="16" t="str">
        <f>J29</f>
        <v/>
      </c>
    </row>
    <row r="219" spans="36:38" x14ac:dyDescent="0.55000000000000004">
      <c r="AJ219" s="1">
        <v>213</v>
      </c>
      <c r="AK219" s="1" t="str">
        <f>IF(AL219="","",MAX(AK$7:AK218)+1)</f>
        <v/>
      </c>
      <c r="AL219" s="16" t="str">
        <f>H30</f>
        <v/>
      </c>
    </row>
    <row r="220" spans="36:38" x14ac:dyDescent="0.55000000000000004">
      <c r="AJ220" s="1">
        <v>214</v>
      </c>
      <c r="AK220" s="1" t="str">
        <f>IF(AL220="","",MAX(AK$7:AK219)+1)</f>
        <v/>
      </c>
      <c r="AL220" s="16" t="str">
        <f>I30</f>
        <v/>
      </c>
    </row>
    <row r="221" spans="36:38" x14ac:dyDescent="0.55000000000000004">
      <c r="AJ221" s="1">
        <v>215</v>
      </c>
      <c r="AK221" s="1" t="str">
        <f>IF(AL221="","",MAX(AK$7:AK220)+1)</f>
        <v/>
      </c>
      <c r="AL221" s="16" t="str">
        <f>J30</f>
        <v/>
      </c>
    </row>
    <row r="222" spans="36:38" x14ac:dyDescent="0.55000000000000004">
      <c r="AJ222" s="1">
        <v>216</v>
      </c>
      <c r="AK222" s="1" t="str">
        <f>IF(AL222="","",MAX(AK$7:AK221)+1)</f>
        <v/>
      </c>
      <c r="AL222" s="16" t="str">
        <f>H31</f>
        <v/>
      </c>
    </row>
    <row r="223" spans="36:38" x14ac:dyDescent="0.55000000000000004">
      <c r="AJ223" s="1">
        <v>217</v>
      </c>
      <c r="AK223" s="1" t="str">
        <f>IF(AL223="","",MAX(AK$7:AK222)+1)</f>
        <v/>
      </c>
      <c r="AL223" s="16" t="str">
        <f>I31</f>
        <v/>
      </c>
    </row>
    <row r="224" spans="36:38" x14ac:dyDescent="0.55000000000000004">
      <c r="AJ224" s="1">
        <v>218</v>
      </c>
      <c r="AK224" s="1" t="str">
        <f>IF(AL224="","",MAX(AK$7:AK223)+1)</f>
        <v/>
      </c>
      <c r="AL224" s="16" t="str">
        <f>J31</f>
        <v/>
      </c>
    </row>
    <row r="225" spans="36:38" x14ac:dyDescent="0.55000000000000004">
      <c r="AJ225" s="1">
        <v>219</v>
      </c>
      <c r="AK225" s="1" t="str">
        <f>IF(AL225="","",MAX(AK$7:AK224)+1)</f>
        <v/>
      </c>
      <c r="AL225" s="16" t="str">
        <f>H32</f>
        <v/>
      </c>
    </row>
    <row r="226" spans="36:38" x14ac:dyDescent="0.55000000000000004">
      <c r="AJ226" s="1">
        <v>220</v>
      </c>
      <c r="AK226" s="1" t="str">
        <f>IF(AL226="","",MAX(AK$7:AK225)+1)</f>
        <v/>
      </c>
      <c r="AL226" s="16" t="str">
        <f>I32</f>
        <v/>
      </c>
    </row>
    <row r="227" spans="36:38" x14ac:dyDescent="0.55000000000000004">
      <c r="AJ227" s="1">
        <v>221</v>
      </c>
      <c r="AK227" s="1" t="str">
        <f>IF(AL227="","",MAX(AK$7:AK226)+1)</f>
        <v/>
      </c>
      <c r="AL227" s="16" t="str">
        <f>J32</f>
        <v/>
      </c>
    </row>
    <row r="228" spans="36:38" x14ac:dyDescent="0.55000000000000004">
      <c r="AJ228" s="1">
        <v>222</v>
      </c>
      <c r="AK228" s="1" t="str">
        <f>IF(AL228="","",MAX(AK$7:AK227)+1)</f>
        <v/>
      </c>
      <c r="AL228" s="16" t="str">
        <f>H33</f>
        <v/>
      </c>
    </row>
    <row r="229" spans="36:38" x14ac:dyDescent="0.55000000000000004">
      <c r="AJ229" s="1">
        <v>223</v>
      </c>
      <c r="AK229" s="1" t="str">
        <f>IF(AL229="","",MAX(AK$7:AK228)+1)</f>
        <v/>
      </c>
      <c r="AL229" s="16" t="str">
        <f>I33</f>
        <v/>
      </c>
    </row>
    <row r="230" spans="36:38" x14ac:dyDescent="0.55000000000000004">
      <c r="AJ230" s="1">
        <v>224</v>
      </c>
      <c r="AK230" s="1" t="str">
        <f>IF(AL230="","",MAX(AK$7:AK229)+1)</f>
        <v/>
      </c>
      <c r="AL230" s="16" t="str">
        <f>J33</f>
        <v/>
      </c>
    </row>
    <row r="231" spans="36:38" x14ac:dyDescent="0.55000000000000004">
      <c r="AJ231" s="1">
        <v>225</v>
      </c>
      <c r="AK231" s="1" t="str">
        <f>IF(AL231="","",MAX(AK$7:AK230)+1)</f>
        <v/>
      </c>
      <c r="AL231" s="16" t="str">
        <f>H34</f>
        <v/>
      </c>
    </row>
    <row r="232" spans="36:38" x14ac:dyDescent="0.55000000000000004">
      <c r="AJ232" s="1">
        <v>226</v>
      </c>
      <c r="AK232" s="1" t="str">
        <f>IF(AL232="","",MAX(AK$7:AK231)+1)</f>
        <v/>
      </c>
      <c r="AL232" s="16" t="str">
        <f>I34</f>
        <v/>
      </c>
    </row>
    <row r="233" spans="36:38" x14ac:dyDescent="0.55000000000000004">
      <c r="AJ233" s="1">
        <v>227</v>
      </c>
      <c r="AK233" s="1" t="str">
        <f>IF(AL233="","",MAX(AK$7:AK232)+1)</f>
        <v/>
      </c>
      <c r="AL233" s="16" t="str">
        <f>J34</f>
        <v/>
      </c>
    </row>
    <row r="234" spans="36:38" x14ac:dyDescent="0.55000000000000004">
      <c r="AJ234" s="1">
        <v>228</v>
      </c>
      <c r="AK234" s="1" t="str">
        <f>IF(AL234="","",MAX(AK$7:AK233)+1)</f>
        <v/>
      </c>
      <c r="AL234" s="16" t="str">
        <f>H35</f>
        <v/>
      </c>
    </row>
    <row r="235" spans="36:38" x14ac:dyDescent="0.55000000000000004">
      <c r="AJ235" s="1">
        <v>229</v>
      </c>
      <c r="AK235" s="1" t="str">
        <f>IF(AL235="","",MAX(AK$7:AK234)+1)</f>
        <v/>
      </c>
      <c r="AL235" s="16" t="str">
        <f>I35</f>
        <v/>
      </c>
    </row>
    <row r="236" spans="36:38" x14ac:dyDescent="0.55000000000000004">
      <c r="AJ236" s="1">
        <v>230</v>
      </c>
      <c r="AK236" s="1" t="str">
        <f>IF(AL236="","",MAX(AK$7:AK235)+1)</f>
        <v/>
      </c>
      <c r="AL236" s="16" t="str">
        <f>J35</f>
        <v/>
      </c>
    </row>
    <row r="237" spans="36:38" x14ac:dyDescent="0.55000000000000004">
      <c r="AJ237" s="1">
        <v>231</v>
      </c>
      <c r="AK237" s="1" t="str">
        <f>IF(AL237="","",MAX(AK$7:AK236)+1)</f>
        <v/>
      </c>
      <c r="AL237" s="17" t="str">
        <f>K9</f>
        <v/>
      </c>
    </row>
    <row r="238" spans="36:38" x14ac:dyDescent="0.55000000000000004">
      <c r="AJ238" s="1">
        <v>232</v>
      </c>
      <c r="AK238" s="1" t="str">
        <f>IF(AL238="","",MAX(AK$7:AK237)+1)</f>
        <v/>
      </c>
      <c r="AL238" s="17" t="str">
        <f>L9</f>
        <v/>
      </c>
    </row>
    <row r="239" spans="36:38" x14ac:dyDescent="0.55000000000000004">
      <c r="AJ239" s="1">
        <v>233</v>
      </c>
      <c r="AK239" s="1" t="str">
        <f>IF(AL239="","",MAX(AK$7:AK238)+1)</f>
        <v/>
      </c>
      <c r="AL239" s="17" t="str">
        <f>M9</f>
        <v/>
      </c>
    </row>
    <row r="240" spans="36:38" x14ac:dyDescent="0.55000000000000004">
      <c r="AJ240" s="1">
        <v>234</v>
      </c>
      <c r="AK240" s="1" t="str">
        <f>IF(AL240="","",MAX(AK$7:AK239)+1)</f>
        <v/>
      </c>
      <c r="AL240" s="17" t="str">
        <f>K10</f>
        <v/>
      </c>
    </row>
    <row r="241" spans="36:38" x14ac:dyDescent="0.55000000000000004">
      <c r="AJ241" s="1">
        <v>235</v>
      </c>
      <c r="AK241" s="1" t="str">
        <f>IF(AL241="","",MAX(AK$7:AK240)+1)</f>
        <v/>
      </c>
      <c r="AL241" s="17" t="str">
        <f>L10</f>
        <v/>
      </c>
    </row>
    <row r="242" spans="36:38" x14ac:dyDescent="0.55000000000000004">
      <c r="AJ242" s="1">
        <v>236</v>
      </c>
      <c r="AK242" s="1" t="str">
        <f>IF(AL242="","",MAX(AK$7:AK241)+1)</f>
        <v/>
      </c>
      <c r="AL242" s="17" t="str">
        <f>M10</f>
        <v/>
      </c>
    </row>
    <row r="243" spans="36:38" x14ac:dyDescent="0.55000000000000004">
      <c r="AJ243" s="1">
        <v>237</v>
      </c>
      <c r="AK243" s="1" t="str">
        <f>IF(AL243="","",MAX(AK$7:AK242)+1)</f>
        <v/>
      </c>
      <c r="AL243" s="17" t="str">
        <f>K11</f>
        <v/>
      </c>
    </row>
    <row r="244" spans="36:38" x14ac:dyDescent="0.55000000000000004">
      <c r="AJ244" s="1">
        <v>238</v>
      </c>
      <c r="AK244" s="1" t="str">
        <f>IF(AL244="","",MAX(AK$7:AK243)+1)</f>
        <v/>
      </c>
      <c r="AL244" s="17" t="str">
        <f>L11</f>
        <v/>
      </c>
    </row>
    <row r="245" spans="36:38" x14ac:dyDescent="0.55000000000000004">
      <c r="AJ245" s="1">
        <v>239</v>
      </c>
      <c r="AK245" s="1" t="str">
        <f>IF(AL245="","",MAX(AK$7:AK244)+1)</f>
        <v/>
      </c>
      <c r="AL245" s="17" t="str">
        <f>M11</f>
        <v/>
      </c>
    </row>
    <row r="246" spans="36:38" x14ac:dyDescent="0.55000000000000004">
      <c r="AJ246" s="1">
        <v>240</v>
      </c>
      <c r="AK246" s="1" t="str">
        <f>IF(AL246="","",MAX(AK$7:AK245)+1)</f>
        <v/>
      </c>
      <c r="AL246" s="17" t="str">
        <f>K12</f>
        <v/>
      </c>
    </row>
    <row r="247" spans="36:38" x14ac:dyDescent="0.55000000000000004">
      <c r="AJ247" s="1">
        <v>241</v>
      </c>
      <c r="AK247" s="1" t="str">
        <f>IF(AL247="","",MAX(AK$7:AK246)+1)</f>
        <v/>
      </c>
      <c r="AL247" s="17" t="str">
        <f>L12</f>
        <v/>
      </c>
    </row>
    <row r="248" spans="36:38" x14ac:dyDescent="0.55000000000000004">
      <c r="AJ248" s="1">
        <v>242</v>
      </c>
      <c r="AK248" s="1" t="str">
        <f>IF(AL248="","",MAX(AK$7:AK247)+1)</f>
        <v/>
      </c>
      <c r="AL248" s="17" t="str">
        <f>M12</f>
        <v/>
      </c>
    </row>
    <row r="249" spans="36:38" x14ac:dyDescent="0.55000000000000004">
      <c r="AJ249" s="1">
        <v>243</v>
      </c>
      <c r="AK249" s="1" t="str">
        <f>IF(AL249="","",MAX(AK$7:AK248)+1)</f>
        <v/>
      </c>
      <c r="AL249" s="17" t="str">
        <f>K13</f>
        <v/>
      </c>
    </row>
    <row r="250" spans="36:38" x14ac:dyDescent="0.55000000000000004">
      <c r="AJ250" s="1">
        <v>244</v>
      </c>
      <c r="AK250" s="1" t="str">
        <f>IF(AL250="","",MAX(AK$7:AK249)+1)</f>
        <v/>
      </c>
      <c r="AL250" s="17" t="str">
        <f>L13</f>
        <v/>
      </c>
    </row>
    <row r="251" spans="36:38" x14ac:dyDescent="0.55000000000000004">
      <c r="AJ251" s="1">
        <v>245</v>
      </c>
      <c r="AK251" s="1" t="str">
        <f>IF(AL251="","",MAX(AK$7:AK250)+1)</f>
        <v/>
      </c>
      <c r="AL251" s="17" t="str">
        <f>M13</f>
        <v/>
      </c>
    </row>
    <row r="252" spans="36:38" x14ac:dyDescent="0.55000000000000004">
      <c r="AJ252" s="1">
        <v>246</v>
      </c>
      <c r="AK252" s="1" t="str">
        <f>IF(AL252="","",MAX(AK$7:AK251)+1)</f>
        <v/>
      </c>
      <c r="AL252" s="17" t="str">
        <f>K14</f>
        <v/>
      </c>
    </row>
    <row r="253" spans="36:38" x14ac:dyDescent="0.55000000000000004">
      <c r="AJ253" s="1">
        <v>247</v>
      </c>
      <c r="AK253" s="1" t="str">
        <f>IF(AL253="","",MAX(AK$7:AK252)+1)</f>
        <v/>
      </c>
      <c r="AL253" s="17" t="str">
        <f>L14</f>
        <v/>
      </c>
    </row>
    <row r="254" spans="36:38" x14ac:dyDescent="0.55000000000000004">
      <c r="AJ254" s="1">
        <v>248</v>
      </c>
      <c r="AK254" s="1" t="str">
        <f>IF(AL254="","",MAX(AK$7:AK253)+1)</f>
        <v/>
      </c>
      <c r="AL254" s="17" t="str">
        <f>M14</f>
        <v/>
      </c>
    </row>
    <row r="255" spans="36:38" x14ac:dyDescent="0.55000000000000004">
      <c r="AJ255" s="1">
        <v>249</v>
      </c>
      <c r="AK255" s="1" t="str">
        <f>IF(AL255="","",MAX(AK$7:AK254)+1)</f>
        <v/>
      </c>
      <c r="AL255" s="17" t="str">
        <f>K15</f>
        <v/>
      </c>
    </row>
    <row r="256" spans="36:38" x14ac:dyDescent="0.55000000000000004">
      <c r="AJ256" s="1">
        <v>250</v>
      </c>
      <c r="AK256" s="1" t="str">
        <f>IF(AL256="","",MAX(AK$7:AK255)+1)</f>
        <v/>
      </c>
      <c r="AL256" s="17" t="str">
        <f>L15</f>
        <v/>
      </c>
    </row>
    <row r="257" spans="36:38" x14ac:dyDescent="0.55000000000000004">
      <c r="AJ257" s="1">
        <v>251</v>
      </c>
      <c r="AK257" s="1" t="str">
        <f>IF(AL257="","",MAX(AK$7:AK256)+1)</f>
        <v/>
      </c>
      <c r="AL257" s="17" t="str">
        <f>M15</f>
        <v/>
      </c>
    </row>
    <row r="258" spans="36:38" x14ac:dyDescent="0.55000000000000004">
      <c r="AJ258" s="1">
        <v>252</v>
      </c>
      <c r="AK258" s="1" t="str">
        <f>IF(AL258="","",MAX(AK$7:AK257)+1)</f>
        <v/>
      </c>
      <c r="AL258" s="17" t="str">
        <f>K16</f>
        <v/>
      </c>
    </row>
    <row r="259" spans="36:38" x14ac:dyDescent="0.55000000000000004">
      <c r="AJ259" s="1">
        <v>253</v>
      </c>
      <c r="AK259" s="1" t="str">
        <f>IF(AL259="","",MAX(AK$7:AK258)+1)</f>
        <v/>
      </c>
      <c r="AL259" s="17" t="str">
        <f>L16</f>
        <v/>
      </c>
    </row>
    <row r="260" spans="36:38" x14ac:dyDescent="0.55000000000000004">
      <c r="AJ260" s="1">
        <v>254</v>
      </c>
      <c r="AK260" s="1" t="str">
        <f>IF(AL260="","",MAX(AK$7:AK259)+1)</f>
        <v/>
      </c>
      <c r="AL260" s="17" t="str">
        <f>M16</f>
        <v/>
      </c>
    </row>
    <row r="261" spans="36:38" x14ac:dyDescent="0.55000000000000004">
      <c r="AJ261" s="1">
        <v>255</v>
      </c>
      <c r="AK261" s="1" t="str">
        <f>IF(AL261="","",MAX(AK$7:AK260)+1)</f>
        <v/>
      </c>
      <c r="AL261" s="17" t="str">
        <f>K17</f>
        <v/>
      </c>
    </row>
    <row r="262" spans="36:38" x14ac:dyDescent="0.55000000000000004">
      <c r="AJ262" s="1">
        <v>256</v>
      </c>
      <c r="AK262" s="1" t="str">
        <f>IF(AL262="","",MAX(AK$7:AK261)+1)</f>
        <v/>
      </c>
      <c r="AL262" s="17" t="str">
        <f>L17</f>
        <v/>
      </c>
    </row>
    <row r="263" spans="36:38" x14ac:dyDescent="0.55000000000000004">
      <c r="AJ263" s="1">
        <v>257</v>
      </c>
      <c r="AK263" s="1" t="str">
        <f>IF(AL263="","",MAX(AK$7:AK262)+1)</f>
        <v/>
      </c>
      <c r="AL263" s="17" t="str">
        <f>M17</f>
        <v/>
      </c>
    </row>
    <row r="264" spans="36:38" x14ac:dyDescent="0.55000000000000004">
      <c r="AJ264" s="1">
        <v>258</v>
      </c>
      <c r="AK264" s="1" t="str">
        <f>IF(AL264="","",MAX(AK$7:AK263)+1)</f>
        <v/>
      </c>
      <c r="AL264" s="17" t="str">
        <f>K18</f>
        <v/>
      </c>
    </row>
    <row r="265" spans="36:38" x14ac:dyDescent="0.55000000000000004">
      <c r="AJ265" s="1">
        <v>259</v>
      </c>
      <c r="AK265" s="1" t="str">
        <f>IF(AL265="","",MAX(AK$7:AK264)+1)</f>
        <v/>
      </c>
      <c r="AL265" s="17" t="str">
        <f>L18</f>
        <v/>
      </c>
    </row>
    <row r="266" spans="36:38" x14ac:dyDescent="0.55000000000000004">
      <c r="AJ266" s="1">
        <v>260</v>
      </c>
      <c r="AK266" s="1" t="str">
        <f>IF(AL266="","",MAX(AK$7:AK265)+1)</f>
        <v/>
      </c>
      <c r="AL266" s="17" t="str">
        <f>M18</f>
        <v/>
      </c>
    </row>
    <row r="267" spans="36:38" x14ac:dyDescent="0.55000000000000004">
      <c r="AJ267" s="1">
        <v>261</v>
      </c>
      <c r="AK267" s="1" t="str">
        <f>IF(AL267="","",MAX(AK$7:AK266)+1)</f>
        <v/>
      </c>
      <c r="AL267" s="17" t="str">
        <f>K19</f>
        <v/>
      </c>
    </row>
    <row r="268" spans="36:38" x14ac:dyDescent="0.55000000000000004">
      <c r="AJ268" s="1">
        <v>262</v>
      </c>
      <c r="AK268" s="1" t="str">
        <f>IF(AL268="","",MAX(AK$7:AK267)+1)</f>
        <v/>
      </c>
      <c r="AL268" s="17" t="str">
        <f>L19</f>
        <v/>
      </c>
    </row>
    <row r="269" spans="36:38" x14ac:dyDescent="0.55000000000000004">
      <c r="AJ269" s="1">
        <v>263</v>
      </c>
      <c r="AK269" s="1" t="str">
        <f>IF(AL269="","",MAX(AK$7:AK268)+1)</f>
        <v/>
      </c>
      <c r="AL269" s="17" t="str">
        <f>M19</f>
        <v/>
      </c>
    </row>
    <row r="270" spans="36:38" x14ac:dyDescent="0.55000000000000004">
      <c r="AJ270" s="1">
        <v>264</v>
      </c>
      <c r="AK270" s="1" t="str">
        <f>IF(AL270="","",MAX(AK$7:AK269)+1)</f>
        <v/>
      </c>
      <c r="AL270" s="17" t="str">
        <f>K20</f>
        <v/>
      </c>
    </row>
    <row r="271" spans="36:38" x14ac:dyDescent="0.55000000000000004">
      <c r="AJ271" s="1">
        <v>265</v>
      </c>
      <c r="AK271" s="1" t="str">
        <f>IF(AL271="","",MAX(AK$7:AK270)+1)</f>
        <v/>
      </c>
      <c r="AL271" s="17" t="str">
        <f>L20</f>
        <v/>
      </c>
    </row>
    <row r="272" spans="36:38" x14ac:dyDescent="0.55000000000000004">
      <c r="AJ272" s="1">
        <v>266</v>
      </c>
      <c r="AK272" s="1" t="str">
        <f>IF(AL272="","",MAX(AK$7:AK271)+1)</f>
        <v/>
      </c>
      <c r="AL272" s="17" t="str">
        <f>M20</f>
        <v/>
      </c>
    </row>
    <row r="273" spans="36:38" x14ac:dyDescent="0.55000000000000004">
      <c r="AJ273" s="1">
        <v>267</v>
      </c>
      <c r="AK273" s="1" t="str">
        <f>IF(AL273="","",MAX(AK$7:AK272)+1)</f>
        <v/>
      </c>
      <c r="AL273" s="17" t="str">
        <f>K21</f>
        <v/>
      </c>
    </row>
    <row r="274" spans="36:38" x14ac:dyDescent="0.55000000000000004">
      <c r="AJ274" s="1">
        <v>268</v>
      </c>
      <c r="AK274" s="1" t="str">
        <f>IF(AL274="","",MAX(AK$7:AK273)+1)</f>
        <v/>
      </c>
      <c r="AL274" s="17" t="str">
        <f>L21</f>
        <v/>
      </c>
    </row>
    <row r="275" spans="36:38" x14ac:dyDescent="0.55000000000000004">
      <c r="AJ275" s="1">
        <v>269</v>
      </c>
      <c r="AK275" s="1" t="str">
        <f>IF(AL275="","",MAX(AK$7:AK274)+1)</f>
        <v/>
      </c>
      <c r="AL275" s="17" t="str">
        <f>M21</f>
        <v/>
      </c>
    </row>
    <row r="276" spans="36:38" x14ac:dyDescent="0.55000000000000004">
      <c r="AJ276" s="1">
        <v>270</v>
      </c>
      <c r="AK276" s="1" t="str">
        <f>IF(AL276="","",MAX(AK$7:AK275)+1)</f>
        <v/>
      </c>
      <c r="AL276" s="17" t="str">
        <f>K22</f>
        <v/>
      </c>
    </row>
    <row r="277" spans="36:38" x14ac:dyDescent="0.55000000000000004">
      <c r="AJ277" s="1">
        <v>271</v>
      </c>
      <c r="AK277" s="1" t="str">
        <f>IF(AL277="","",MAX(AK$7:AK276)+1)</f>
        <v/>
      </c>
      <c r="AL277" s="17" t="str">
        <f>L22</f>
        <v/>
      </c>
    </row>
    <row r="278" spans="36:38" x14ac:dyDescent="0.55000000000000004">
      <c r="AJ278" s="1">
        <v>272</v>
      </c>
      <c r="AK278" s="1" t="str">
        <f>IF(AL278="","",MAX(AK$7:AK277)+1)</f>
        <v/>
      </c>
      <c r="AL278" s="17" t="str">
        <f>M22</f>
        <v/>
      </c>
    </row>
    <row r="279" spans="36:38" x14ac:dyDescent="0.55000000000000004">
      <c r="AJ279" s="1">
        <v>273</v>
      </c>
      <c r="AK279" s="1" t="str">
        <f>IF(AL279="","",MAX(AK$7:AK278)+1)</f>
        <v/>
      </c>
      <c r="AL279" s="17" t="str">
        <f>K23</f>
        <v/>
      </c>
    </row>
    <row r="280" spans="36:38" x14ac:dyDescent="0.55000000000000004">
      <c r="AJ280" s="1">
        <v>274</v>
      </c>
      <c r="AK280" s="1" t="str">
        <f>IF(AL280="","",MAX(AK$7:AK279)+1)</f>
        <v/>
      </c>
      <c r="AL280" s="17" t="str">
        <f>L23</f>
        <v/>
      </c>
    </row>
    <row r="281" spans="36:38" x14ac:dyDescent="0.55000000000000004">
      <c r="AJ281" s="1">
        <v>275</v>
      </c>
      <c r="AK281" s="1" t="str">
        <f>IF(AL281="","",MAX(AK$7:AK280)+1)</f>
        <v/>
      </c>
      <c r="AL281" s="17" t="str">
        <f>M23</f>
        <v/>
      </c>
    </row>
    <row r="282" spans="36:38" x14ac:dyDescent="0.55000000000000004">
      <c r="AJ282" s="1">
        <v>276</v>
      </c>
      <c r="AK282" s="1" t="str">
        <f>IF(AL282="","",MAX(AK$7:AK281)+1)</f>
        <v/>
      </c>
      <c r="AL282" s="17" t="str">
        <f>K24</f>
        <v/>
      </c>
    </row>
    <row r="283" spans="36:38" x14ac:dyDescent="0.55000000000000004">
      <c r="AJ283" s="1">
        <v>277</v>
      </c>
      <c r="AK283" s="1" t="str">
        <f>IF(AL283="","",MAX(AK$7:AK282)+1)</f>
        <v/>
      </c>
      <c r="AL283" s="17" t="str">
        <f>L24</f>
        <v/>
      </c>
    </row>
    <row r="284" spans="36:38" x14ac:dyDescent="0.55000000000000004">
      <c r="AJ284" s="1">
        <v>278</v>
      </c>
      <c r="AK284" s="1" t="str">
        <f>IF(AL284="","",MAX(AK$7:AK283)+1)</f>
        <v/>
      </c>
      <c r="AL284" s="17" t="str">
        <f>M24</f>
        <v/>
      </c>
    </row>
    <row r="285" spans="36:38" x14ac:dyDescent="0.55000000000000004">
      <c r="AJ285" s="1">
        <v>279</v>
      </c>
      <c r="AK285" s="1" t="str">
        <f>IF(AL285="","",MAX(AK$7:AK284)+1)</f>
        <v/>
      </c>
      <c r="AL285" s="17" t="str">
        <f>K25</f>
        <v/>
      </c>
    </row>
    <row r="286" spans="36:38" x14ac:dyDescent="0.55000000000000004">
      <c r="AJ286" s="1">
        <v>280</v>
      </c>
      <c r="AK286" s="1" t="str">
        <f>IF(AL286="","",MAX(AK$7:AK285)+1)</f>
        <v/>
      </c>
      <c r="AL286" s="17" t="str">
        <f>L25</f>
        <v/>
      </c>
    </row>
    <row r="287" spans="36:38" x14ac:dyDescent="0.55000000000000004">
      <c r="AJ287" s="1">
        <v>281</v>
      </c>
      <c r="AK287" s="1" t="str">
        <f>IF(AL287="","",MAX(AK$7:AK286)+1)</f>
        <v/>
      </c>
      <c r="AL287" s="17" t="str">
        <f>M25</f>
        <v/>
      </c>
    </row>
    <row r="288" spans="36:38" x14ac:dyDescent="0.55000000000000004">
      <c r="AJ288" s="1">
        <v>282</v>
      </c>
      <c r="AK288" s="1" t="str">
        <f>IF(AL288="","",MAX(AK$7:AK287)+1)</f>
        <v/>
      </c>
      <c r="AL288" s="17" t="str">
        <f>K26</f>
        <v/>
      </c>
    </row>
    <row r="289" spans="36:38" x14ac:dyDescent="0.55000000000000004">
      <c r="AJ289" s="1">
        <v>283</v>
      </c>
      <c r="AK289" s="1" t="str">
        <f>IF(AL289="","",MAX(AK$7:AK288)+1)</f>
        <v/>
      </c>
      <c r="AL289" s="17" t="str">
        <f>L26</f>
        <v/>
      </c>
    </row>
    <row r="290" spans="36:38" x14ac:dyDescent="0.55000000000000004">
      <c r="AJ290" s="1">
        <v>284</v>
      </c>
      <c r="AK290" s="1" t="str">
        <f>IF(AL290="","",MAX(AK$7:AK289)+1)</f>
        <v/>
      </c>
      <c r="AL290" s="17" t="str">
        <f>M26</f>
        <v/>
      </c>
    </row>
    <row r="291" spans="36:38" x14ac:dyDescent="0.55000000000000004">
      <c r="AJ291" s="1">
        <v>285</v>
      </c>
      <c r="AK291" s="1" t="str">
        <f>IF(AL291="","",MAX(AK$7:AK290)+1)</f>
        <v/>
      </c>
      <c r="AL291" s="17" t="str">
        <f>K27</f>
        <v/>
      </c>
    </row>
    <row r="292" spans="36:38" x14ac:dyDescent="0.55000000000000004">
      <c r="AJ292" s="1">
        <v>286</v>
      </c>
      <c r="AK292" s="1" t="str">
        <f>IF(AL292="","",MAX(AK$7:AK291)+1)</f>
        <v/>
      </c>
      <c r="AL292" s="17" t="str">
        <f>L27</f>
        <v/>
      </c>
    </row>
    <row r="293" spans="36:38" x14ac:dyDescent="0.55000000000000004">
      <c r="AJ293" s="1">
        <v>287</v>
      </c>
      <c r="AK293" s="1" t="str">
        <f>IF(AL293="","",MAX(AK$7:AK292)+1)</f>
        <v/>
      </c>
      <c r="AL293" s="17" t="str">
        <f>M27</f>
        <v/>
      </c>
    </row>
    <row r="294" spans="36:38" x14ac:dyDescent="0.55000000000000004">
      <c r="AJ294" s="1">
        <v>288</v>
      </c>
      <c r="AK294" s="1" t="str">
        <f>IF(AL294="","",MAX(AK$7:AK293)+1)</f>
        <v/>
      </c>
      <c r="AL294" s="17" t="str">
        <f>K28</f>
        <v/>
      </c>
    </row>
    <row r="295" spans="36:38" x14ac:dyDescent="0.55000000000000004">
      <c r="AJ295" s="1">
        <v>289</v>
      </c>
      <c r="AK295" s="1" t="str">
        <f>IF(AL295="","",MAX(AK$7:AK294)+1)</f>
        <v/>
      </c>
      <c r="AL295" s="17" t="str">
        <f>L28</f>
        <v/>
      </c>
    </row>
    <row r="296" spans="36:38" x14ac:dyDescent="0.55000000000000004">
      <c r="AJ296" s="1">
        <v>290</v>
      </c>
      <c r="AK296" s="1" t="str">
        <f>IF(AL296="","",MAX(AK$7:AK295)+1)</f>
        <v/>
      </c>
      <c r="AL296" s="17" t="str">
        <f>M28</f>
        <v/>
      </c>
    </row>
    <row r="297" spans="36:38" x14ac:dyDescent="0.55000000000000004">
      <c r="AJ297" s="1">
        <v>291</v>
      </c>
      <c r="AK297" s="1" t="str">
        <f>IF(AL297="","",MAX(AK$7:AK296)+1)</f>
        <v/>
      </c>
      <c r="AL297" s="17" t="str">
        <f>K29</f>
        <v/>
      </c>
    </row>
    <row r="298" spans="36:38" x14ac:dyDescent="0.55000000000000004">
      <c r="AJ298" s="1">
        <v>292</v>
      </c>
      <c r="AK298" s="1" t="str">
        <f>IF(AL298="","",MAX(AK$7:AK297)+1)</f>
        <v/>
      </c>
      <c r="AL298" s="17" t="str">
        <f>L29</f>
        <v/>
      </c>
    </row>
    <row r="299" spans="36:38" x14ac:dyDescent="0.55000000000000004">
      <c r="AJ299" s="1">
        <v>293</v>
      </c>
      <c r="AK299" s="1" t="str">
        <f>IF(AL299="","",MAX(AK$7:AK298)+1)</f>
        <v/>
      </c>
      <c r="AL299" s="17" t="str">
        <f>M29</f>
        <v/>
      </c>
    </row>
    <row r="300" spans="36:38" x14ac:dyDescent="0.55000000000000004">
      <c r="AJ300" s="1">
        <v>294</v>
      </c>
      <c r="AK300" s="1" t="str">
        <f>IF(AL300="","",MAX(AK$7:AK299)+1)</f>
        <v/>
      </c>
      <c r="AL300" s="17" t="str">
        <f>K30</f>
        <v/>
      </c>
    </row>
    <row r="301" spans="36:38" x14ac:dyDescent="0.55000000000000004">
      <c r="AJ301" s="1">
        <v>295</v>
      </c>
      <c r="AK301" s="1" t="str">
        <f>IF(AL301="","",MAX(AK$7:AK300)+1)</f>
        <v/>
      </c>
      <c r="AL301" s="17" t="str">
        <f>L30</f>
        <v/>
      </c>
    </row>
    <row r="302" spans="36:38" x14ac:dyDescent="0.55000000000000004">
      <c r="AJ302" s="1">
        <v>296</v>
      </c>
      <c r="AK302" s="1" t="str">
        <f>IF(AL302="","",MAX(AK$7:AK301)+1)</f>
        <v/>
      </c>
      <c r="AL302" s="17" t="str">
        <f>M30</f>
        <v/>
      </c>
    </row>
    <row r="303" spans="36:38" x14ac:dyDescent="0.55000000000000004">
      <c r="AJ303" s="1">
        <v>297</v>
      </c>
      <c r="AK303" s="1" t="str">
        <f>IF(AL303="","",MAX(AK$7:AK302)+1)</f>
        <v/>
      </c>
      <c r="AL303" s="17" t="str">
        <f>K31</f>
        <v/>
      </c>
    </row>
    <row r="304" spans="36:38" x14ac:dyDescent="0.55000000000000004">
      <c r="AJ304" s="1">
        <v>298</v>
      </c>
      <c r="AK304" s="1" t="str">
        <f>IF(AL304="","",MAX(AK$7:AK303)+1)</f>
        <v/>
      </c>
      <c r="AL304" s="17" t="str">
        <f>L31</f>
        <v/>
      </c>
    </row>
    <row r="305" spans="36:38" x14ac:dyDescent="0.55000000000000004">
      <c r="AJ305" s="1">
        <v>299</v>
      </c>
      <c r="AK305" s="1" t="str">
        <f>IF(AL305="","",MAX(AK$7:AK304)+1)</f>
        <v/>
      </c>
      <c r="AL305" s="17" t="str">
        <f>M31</f>
        <v/>
      </c>
    </row>
    <row r="306" spans="36:38" x14ac:dyDescent="0.55000000000000004">
      <c r="AJ306" s="1">
        <v>300</v>
      </c>
      <c r="AK306" s="1" t="str">
        <f>IF(AL306="","",MAX(AK$7:AK305)+1)</f>
        <v/>
      </c>
      <c r="AL306" s="17" t="str">
        <f>K32</f>
        <v/>
      </c>
    </row>
    <row r="307" spans="36:38" x14ac:dyDescent="0.55000000000000004">
      <c r="AJ307" s="1">
        <v>301</v>
      </c>
      <c r="AK307" s="1" t="str">
        <f>IF(AL307="","",MAX(AK$7:AK306)+1)</f>
        <v/>
      </c>
      <c r="AL307" s="17" t="str">
        <f>L32</f>
        <v/>
      </c>
    </row>
    <row r="308" spans="36:38" x14ac:dyDescent="0.55000000000000004">
      <c r="AJ308" s="1">
        <v>302</v>
      </c>
      <c r="AK308" s="1" t="str">
        <f>IF(AL308="","",MAX(AK$7:AK307)+1)</f>
        <v/>
      </c>
      <c r="AL308" s="17" t="str">
        <f>M32</f>
        <v/>
      </c>
    </row>
    <row r="309" spans="36:38" x14ac:dyDescent="0.55000000000000004">
      <c r="AJ309" s="1">
        <v>303</v>
      </c>
      <c r="AK309" s="1" t="str">
        <f>IF(AL309="","",MAX(AK$7:AK308)+1)</f>
        <v/>
      </c>
      <c r="AL309" s="17" t="str">
        <f>K33</f>
        <v/>
      </c>
    </row>
    <row r="310" spans="36:38" x14ac:dyDescent="0.55000000000000004">
      <c r="AJ310" s="1">
        <v>304</v>
      </c>
      <c r="AK310" s="1" t="str">
        <f>IF(AL310="","",MAX(AK$7:AK309)+1)</f>
        <v/>
      </c>
      <c r="AL310" s="17" t="str">
        <f>L33</f>
        <v/>
      </c>
    </row>
    <row r="311" spans="36:38" x14ac:dyDescent="0.55000000000000004">
      <c r="AJ311" s="1">
        <v>305</v>
      </c>
      <c r="AK311" s="1" t="str">
        <f>IF(AL311="","",MAX(AK$7:AK310)+1)</f>
        <v/>
      </c>
      <c r="AL311" s="17" t="str">
        <f>M33</f>
        <v/>
      </c>
    </row>
    <row r="312" spans="36:38" x14ac:dyDescent="0.55000000000000004">
      <c r="AJ312" s="1">
        <v>306</v>
      </c>
      <c r="AK312" s="1" t="str">
        <f>IF(AL312="","",MAX(AK$7:AK311)+1)</f>
        <v/>
      </c>
      <c r="AL312" s="17" t="str">
        <f>K34</f>
        <v/>
      </c>
    </row>
    <row r="313" spans="36:38" x14ac:dyDescent="0.55000000000000004">
      <c r="AJ313" s="1">
        <v>307</v>
      </c>
      <c r="AK313" s="1" t="str">
        <f>IF(AL313="","",MAX(AK$7:AK312)+1)</f>
        <v/>
      </c>
      <c r="AL313" s="17" t="str">
        <f>L34</f>
        <v/>
      </c>
    </row>
    <row r="314" spans="36:38" x14ac:dyDescent="0.55000000000000004">
      <c r="AJ314" s="1">
        <v>308</v>
      </c>
      <c r="AK314" s="1" t="str">
        <f>IF(AL314="","",MAX(AK$7:AK313)+1)</f>
        <v/>
      </c>
      <c r="AL314" s="17" t="str">
        <f>M34</f>
        <v/>
      </c>
    </row>
    <row r="315" spans="36:38" x14ac:dyDescent="0.55000000000000004">
      <c r="AJ315" s="1">
        <v>309</v>
      </c>
      <c r="AK315" s="1" t="str">
        <f>IF(AL315="","",MAX(AK$7:AK314)+1)</f>
        <v/>
      </c>
      <c r="AL315" s="17" t="str">
        <f>K35</f>
        <v/>
      </c>
    </row>
    <row r="316" spans="36:38" x14ac:dyDescent="0.55000000000000004">
      <c r="AJ316" s="1">
        <v>310</v>
      </c>
      <c r="AK316" s="1" t="str">
        <f>IF(AL316="","",MAX(AK$7:AK315)+1)</f>
        <v/>
      </c>
      <c r="AL316" s="17" t="str">
        <f>L35</f>
        <v/>
      </c>
    </row>
    <row r="317" spans="36:38" x14ac:dyDescent="0.55000000000000004">
      <c r="AJ317" s="1">
        <v>311</v>
      </c>
      <c r="AK317" s="1" t="str">
        <f>IF(AL317="","",MAX(AK$7:AK316)+1)</f>
        <v/>
      </c>
      <c r="AL317" s="17" t="str">
        <f>M35</f>
        <v/>
      </c>
    </row>
    <row r="318" spans="36:38" x14ac:dyDescent="0.55000000000000004">
      <c r="AJ318" s="1">
        <v>312</v>
      </c>
      <c r="AK318" s="1" t="str">
        <f>IF(AL318="","",MAX(AK$7:AK317)+1)</f>
        <v/>
      </c>
      <c r="AL318" s="15" t="str">
        <f>N9</f>
        <v/>
      </c>
    </row>
    <row r="319" spans="36:38" x14ac:dyDescent="0.55000000000000004">
      <c r="AJ319" s="1">
        <v>313</v>
      </c>
      <c r="AK319" s="1" t="str">
        <f>IF(AL319="","",MAX(AK$7:AK318)+1)</f>
        <v/>
      </c>
      <c r="AL319" s="15" t="str">
        <f>O9</f>
        <v/>
      </c>
    </row>
    <row r="320" spans="36:38" x14ac:dyDescent="0.55000000000000004">
      <c r="AJ320" s="1">
        <v>314</v>
      </c>
      <c r="AK320" s="1" t="str">
        <f>IF(AL320="","",MAX(AK$7:AK319)+1)</f>
        <v/>
      </c>
      <c r="AL320" s="15" t="str">
        <f>P9</f>
        <v/>
      </c>
    </row>
    <row r="321" spans="36:38" x14ac:dyDescent="0.55000000000000004">
      <c r="AJ321" s="1">
        <v>315</v>
      </c>
      <c r="AK321" s="1" t="str">
        <f>IF(AL321="","",MAX(AK$7:AK320)+1)</f>
        <v/>
      </c>
      <c r="AL321" s="15" t="str">
        <f>N10</f>
        <v/>
      </c>
    </row>
    <row r="322" spans="36:38" x14ac:dyDescent="0.55000000000000004">
      <c r="AJ322" s="1">
        <v>316</v>
      </c>
      <c r="AK322" s="1" t="str">
        <f>IF(AL322="","",MAX(AK$7:AK321)+1)</f>
        <v/>
      </c>
      <c r="AL322" s="15" t="str">
        <f>O10</f>
        <v/>
      </c>
    </row>
    <row r="323" spans="36:38" x14ac:dyDescent="0.55000000000000004">
      <c r="AJ323" s="1">
        <v>317</v>
      </c>
      <c r="AK323" s="1" t="str">
        <f>IF(AL323="","",MAX(AK$7:AK322)+1)</f>
        <v/>
      </c>
      <c r="AL323" s="15" t="str">
        <f>P10</f>
        <v/>
      </c>
    </row>
    <row r="324" spans="36:38" x14ac:dyDescent="0.55000000000000004">
      <c r="AJ324" s="1">
        <v>318</v>
      </c>
      <c r="AK324" s="1" t="str">
        <f>IF(AL324="","",MAX(AK$7:AK323)+1)</f>
        <v/>
      </c>
      <c r="AL324" s="15" t="str">
        <f>N11</f>
        <v/>
      </c>
    </row>
    <row r="325" spans="36:38" x14ac:dyDescent="0.55000000000000004">
      <c r="AJ325" s="1">
        <v>319</v>
      </c>
      <c r="AK325" s="1" t="str">
        <f>IF(AL325="","",MAX(AK$7:AK324)+1)</f>
        <v/>
      </c>
      <c r="AL325" s="15" t="str">
        <f>O11</f>
        <v/>
      </c>
    </row>
    <row r="326" spans="36:38" x14ac:dyDescent="0.55000000000000004">
      <c r="AJ326" s="1">
        <v>320</v>
      </c>
      <c r="AK326" s="1" t="str">
        <f>IF(AL326="","",MAX(AK$7:AK325)+1)</f>
        <v/>
      </c>
      <c r="AL326" s="15" t="str">
        <f>P11</f>
        <v/>
      </c>
    </row>
    <row r="327" spans="36:38" x14ac:dyDescent="0.55000000000000004">
      <c r="AJ327" s="1">
        <v>321</v>
      </c>
      <c r="AK327" s="1" t="str">
        <f>IF(AL327="","",MAX(AK$7:AK326)+1)</f>
        <v/>
      </c>
      <c r="AL327" s="15" t="str">
        <f>N12</f>
        <v/>
      </c>
    </row>
    <row r="328" spans="36:38" x14ac:dyDescent="0.55000000000000004">
      <c r="AJ328" s="1">
        <v>322</v>
      </c>
      <c r="AK328" s="1" t="str">
        <f>IF(AL328="","",MAX(AK$7:AK327)+1)</f>
        <v/>
      </c>
      <c r="AL328" s="15" t="str">
        <f>O12</f>
        <v/>
      </c>
    </row>
    <row r="329" spans="36:38" x14ac:dyDescent="0.55000000000000004">
      <c r="AJ329" s="1">
        <v>323</v>
      </c>
      <c r="AK329" s="1" t="str">
        <f>IF(AL329="","",MAX(AK$7:AK328)+1)</f>
        <v/>
      </c>
      <c r="AL329" s="15" t="str">
        <f>P12</f>
        <v/>
      </c>
    </row>
    <row r="330" spans="36:38" x14ac:dyDescent="0.55000000000000004">
      <c r="AJ330" s="1">
        <v>324</v>
      </c>
      <c r="AK330" s="1" t="str">
        <f>IF(AL330="","",MAX(AK$7:AK329)+1)</f>
        <v/>
      </c>
      <c r="AL330" s="15" t="str">
        <f>N13</f>
        <v/>
      </c>
    </row>
    <row r="331" spans="36:38" x14ac:dyDescent="0.55000000000000004">
      <c r="AJ331" s="1">
        <v>325</v>
      </c>
      <c r="AK331" s="1" t="str">
        <f>IF(AL331="","",MAX(AK$7:AK330)+1)</f>
        <v/>
      </c>
      <c r="AL331" s="15" t="str">
        <f>O13</f>
        <v/>
      </c>
    </row>
    <row r="332" spans="36:38" x14ac:dyDescent="0.55000000000000004">
      <c r="AJ332" s="1">
        <v>326</v>
      </c>
      <c r="AK332" s="1" t="str">
        <f>IF(AL332="","",MAX(AK$7:AK331)+1)</f>
        <v/>
      </c>
      <c r="AL332" s="15" t="str">
        <f>P13</f>
        <v/>
      </c>
    </row>
    <row r="333" spans="36:38" x14ac:dyDescent="0.55000000000000004">
      <c r="AJ333" s="1">
        <v>327</v>
      </c>
      <c r="AK333" s="1" t="str">
        <f>IF(AL333="","",MAX(AK$7:AK332)+1)</f>
        <v/>
      </c>
      <c r="AL333" s="15" t="str">
        <f>N14</f>
        <v/>
      </c>
    </row>
    <row r="334" spans="36:38" x14ac:dyDescent="0.55000000000000004">
      <c r="AJ334" s="1">
        <v>328</v>
      </c>
      <c r="AK334" s="1" t="str">
        <f>IF(AL334="","",MAX(AK$7:AK333)+1)</f>
        <v/>
      </c>
      <c r="AL334" s="15" t="str">
        <f>O14</f>
        <v/>
      </c>
    </row>
    <row r="335" spans="36:38" x14ac:dyDescent="0.55000000000000004">
      <c r="AJ335" s="1">
        <v>329</v>
      </c>
      <c r="AK335" s="1" t="str">
        <f>IF(AL335="","",MAX(AK$7:AK334)+1)</f>
        <v/>
      </c>
      <c r="AL335" s="15" t="str">
        <f>P14</f>
        <v/>
      </c>
    </row>
    <row r="336" spans="36:38" x14ac:dyDescent="0.55000000000000004">
      <c r="AJ336" s="1">
        <v>330</v>
      </c>
      <c r="AK336" s="1" t="str">
        <f>IF(AL336="","",MAX(AK$7:AK335)+1)</f>
        <v/>
      </c>
      <c r="AL336" s="15" t="str">
        <f>N15</f>
        <v/>
      </c>
    </row>
    <row r="337" spans="36:38" x14ac:dyDescent="0.55000000000000004">
      <c r="AJ337" s="1">
        <v>331</v>
      </c>
      <c r="AK337" s="1" t="str">
        <f>IF(AL337="","",MAX(AK$7:AK336)+1)</f>
        <v/>
      </c>
      <c r="AL337" s="15" t="str">
        <f>O15</f>
        <v/>
      </c>
    </row>
    <row r="338" spans="36:38" x14ac:dyDescent="0.55000000000000004">
      <c r="AJ338" s="1">
        <v>332</v>
      </c>
      <c r="AK338" s="1" t="str">
        <f>IF(AL338="","",MAX(AK$7:AK337)+1)</f>
        <v/>
      </c>
      <c r="AL338" s="15" t="str">
        <f>P15</f>
        <v/>
      </c>
    </row>
    <row r="339" spans="36:38" x14ac:dyDescent="0.55000000000000004">
      <c r="AJ339" s="1">
        <v>333</v>
      </c>
      <c r="AK339" s="1" t="str">
        <f>IF(AL339="","",MAX(AK$7:AK338)+1)</f>
        <v/>
      </c>
      <c r="AL339" s="15" t="str">
        <f>N16</f>
        <v/>
      </c>
    </row>
    <row r="340" spans="36:38" x14ac:dyDescent="0.55000000000000004">
      <c r="AJ340" s="1">
        <v>334</v>
      </c>
      <c r="AK340" s="1" t="str">
        <f>IF(AL340="","",MAX(AK$7:AK339)+1)</f>
        <v/>
      </c>
      <c r="AL340" s="15" t="str">
        <f>O16</f>
        <v/>
      </c>
    </row>
    <row r="341" spans="36:38" x14ac:dyDescent="0.55000000000000004">
      <c r="AJ341" s="1">
        <v>335</v>
      </c>
      <c r="AK341" s="1" t="str">
        <f>IF(AL341="","",MAX(AK$7:AK340)+1)</f>
        <v/>
      </c>
      <c r="AL341" s="15" t="str">
        <f>P16</f>
        <v/>
      </c>
    </row>
    <row r="342" spans="36:38" x14ac:dyDescent="0.55000000000000004">
      <c r="AJ342" s="1">
        <v>336</v>
      </c>
      <c r="AK342" s="1" t="str">
        <f>IF(AL342="","",MAX(AK$7:AK341)+1)</f>
        <v/>
      </c>
      <c r="AL342" s="15" t="str">
        <f>N17</f>
        <v/>
      </c>
    </row>
    <row r="343" spans="36:38" x14ac:dyDescent="0.55000000000000004">
      <c r="AJ343" s="1">
        <v>337</v>
      </c>
      <c r="AK343" s="1" t="str">
        <f>IF(AL343="","",MAX(AK$7:AK342)+1)</f>
        <v/>
      </c>
      <c r="AL343" s="15" t="str">
        <f>O17</f>
        <v/>
      </c>
    </row>
    <row r="344" spans="36:38" x14ac:dyDescent="0.55000000000000004">
      <c r="AJ344" s="1">
        <v>338</v>
      </c>
      <c r="AK344" s="1" t="str">
        <f>IF(AL344="","",MAX(AK$7:AK343)+1)</f>
        <v/>
      </c>
      <c r="AL344" s="15" t="str">
        <f>P17</f>
        <v/>
      </c>
    </row>
    <row r="345" spans="36:38" x14ac:dyDescent="0.55000000000000004">
      <c r="AJ345" s="1">
        <v>339</v>
      </c>
      <c r="AK345" s="1" t="str">
        <f>IF(AL345="","",MAX(AK$7:AK344)+1)</f>
        <v/>
      </c>
      <c r="AL345" s="15" t="str">
        <f>N18</f>
        <v/>
      </c>
    </row>
    <row r="346" spans="36:38" x14ac:dyDescent="0.55000000000000004">
      <c r="AJ346" s="1">
        <v>340</v>
      </c>
      <c r="AK346" s="1" t="str">
        <f>IF(AL346="","",MAX(AK$7:AK345)+1)</f>
        <v/>
      </c>
      <c r="AL346" s="15" t="str">
        <f>O18</f>
        <v/>
      </c>
    </row>
    <row r="347" spans="36:38" x14ac:dyDescent="0.55000000000000004">
      <c r="AJ347" s="1">
        <v>341</v>
      </c>
      <c r="AK347" s="1" t="str">
        <f>IF(AL347="","",MAX(AK$7:AK346)+1)</f>
        <v/>
      </c>
      <c r="AL347" s="15" t="str">
        <f>P18</f>
        <v/>
      </c>
    </row>
    <row r="348" spans="36:38" x14ac:dyDescent="0.55000000000000004">
      <c r="AJ348" s="1">
        <v>342</v>
      </c>
      <c r="AK348" s="1" t="str">
        <f>IF(AL348="","",MAX(AK$7:AK347)+1)</f>
        <v/>
      </c>
      <c r="AL348" s="15" t="str">
        <f>N19</f>
        <v/>
      </c>
    </row>
    <row r="349" spans="36:38" x14ac:dyDescent="0.55000000000000004">
      <c r="AJ349" s="1">
        <v>343</v>
      </c>
      <c r="AK349" s="1" t="str">
        <f>IF(AL349="","",MAX(AK$7:AK348)+1)</f>
        <v/>
      </c>
      <c r="AL349" s="15" t="str">
        <f>O19</f>
        <v/>
      </c>
    </row>
    <row r="350" spans="36:38" x14ac:dyDescent="0.55000000000000004">
      <c r="AJ350" s="1">
        <v>344</v>
      </c>
      <c r="AK350" s="1" t="str">
        <f>IF(AL350="","",MAX(AK$7:AK349)+1)</f>
        <v/>
      </c>
      <c r="AL350" s="15" t="str">
        <f>P19</f>
        <v/>
      </c>
    </row>
    <row r="351" spans="36:38" x14ac:dyDescent="0.55000000000000004">
      <c r="AJ351" s="1">
        <v>345</v>
      </c>
      <c r="AK351" s="1" t="str">
        <f>IF(AL351="","",MAX(AK$7:AK350)+1)</f>
        <v/>
      </c>
      <c r="AL351" s="15" t="str">
        <f>N20</f>
        <v/>
      </c>
    </row>
    <row r="352" spans="36:38" x14ac:dyDescent="0.55000000000000004">
      <c r="AJ352" s="1">
        <v>346</v>
      </c>
      <c r="AK352" s="1" t="str">
        <f>IF(AL352="","",MAX(AK$7:AK351)+1)</f>
        <v/>
      </c>
      <c r="AL352" s="15" t="str">
        <f>O20</f>
        <v/>
      </c>
    </row>
    <row r="353" spans="36:38" x14ac:dyDescent="0.55000000000000004">
      <c r="AJ353" s="1">
        <v>347</v>
      </c>
      <c r="AK353" s="1" t="str">
        <f>IF(AL353="","",MAX(AK$7:AK352)+1)</f>
        <v/>
      </c>
      <c r="AL353" s="15" t="str">
        <f>P20</f>
        <v/>
      </c>
    </row>
    <row r="354" spans="36:38" x14ac:dyDescent="0.55000000000000004">
      <c r="AJ354" s="1">
        <v>348</v>
      </c>
      <c r="AK354" s="1" t="str">
        <f>IF(AL354="","",MAX(AK$7:AK353)+1)</f>
        <v/>
      </c>
      <c r="AL354" s="15" t="str">
        <f>N21</f>
        <v/>
      </c>
    </row>
    <row r="355" spans="36:38" x14ac:dyDescent="0.55000000000000004">
      <c r="AJ355" s="1">
        <v>349</v>
      </c>
      <c r="AK355" s="1" t="str">
        <f>IF(AL355="","",MAX(AK$7:AK354)+1)</f>
        <v/>
      </c>
      <c r="AL355" s="15" t="str">
        <f>O21</f>
        <v/>
      </c>
    </row>
    <row r="356" spans="36:38" x14ac:dyDescent="0.55000000000000004">
      <c r="AJ356" s="1">
        <v>350</v>
      </c>
      <c r="AK356" s="1" t="str">
        <f>IF(AL356="","",MAX(AK$7:AK355)+1)</f>
        <v/>
      </c>
      <c r="AL356" s="15" t="str">
        <f>P21</f>
        <v/>
      </c>
    </row>
    <row r="357" spans="36:38" x14ac:dyDescent="0.55000000000000004">
      <c r="AJ357" s="1">
        <v>351</v>
      </c>
      <c r="AK357" s="1" t="str">
        <f>IF(AL357="","",MAX(AK$7:AK356)+1)</f>
        <v/>
      </c>
      <c r="AL357" s="15" t="str">
        <f>N22</f>
        <v/>
      </c>
    </row>
    <row r="358" spans="36:38" x14ac:dyDescent="0.55000000000000004">
      <c r="AJ358" s="1">
        <v>352</v>
      </c>
      <c r="AK358" s="1" t="str">
        <f>IF(AL358="","",MAX(AK$7:AK357)+1)</f>
        <v/>
      </c>
      <c r="AL358" s="15" t="str">
        <f>O22</f>
        <v/>
      </c>
    </row>
    <row r="359" spans="36:38" x14ac:dyDescent="0.55000000000000004">
      <c r="AJ359" s="1">
        <v>353</v>
      </c>
      <c r="AK359" s="1" t="str">
        <f>IF(AL359="","",MAX(AK$7:AK358)+1)</f>
        <v/>
      </c>
      <c r="AL359" s="15" t="str">
        <f>P22</f>
        <v/>
      </c>
    </row>
    <row r="360" spans="36:38" x14ac:dyDescent="0.55000000000000004">
      <c r="AJ360" s="1">
        <v>354</v>
      </c>
      <c r="AK360" s="1" t="str">
        <f>IF(AL360="","",MAX(AK$7:AK359)+1)</f>
        <v/>
      </c>
      <c r="AL360" s="15" t="str">
        <f>N23</f>
        <v/>
      </c>
    </row>
    <row r="361" spans="36:38" x14ac:dyDescent="0.55000000000000004">
      <c r="AJ361" s="1">
        <v>355</v>
      </c>
      <c r="AK361" s="1" t="str">
        <f>IF(AL361="","",MAX(AK$7:AK360)+1)</f>
        <v/>
      </c>
      <c r="AL361" s="15" t="str">
        <f>O23</f>
        <v/>
      </c>
    </row>
    <row r="362" spans="36:38" x14ac:dyDescent="0.55000000000000004">
      <c r="AJ362" s="1">
        <v>356</v>
      </c>
      <c r="AK362" s="1" t="str">
        <f>IF(AL362="","",MAX(AK$7:AK361)+1)</f>
        <v/>
      </c>
      <c r="AL362" s="15" t="str">
        <f>P23</f>
        <v/>
      </c>
    </row>
    <row r="363" spans="36:38" x14ac:dyDescent="0.55000000000000004">
      <c r="AJ363" s="1">
        <v>357</v>
      </c>
      <c r="AK363" s="1" t="str">
        <f>IF(AL363="","",MAX(AK$7:AK362)+1)</f>
        <v/>
      </c>
      <c r="AL363" s="15" t="str">
        <f>N24</f>
        <v/>
      </c>
    </row>
    <row r="364" spans="36:38" x14ac:dyDescent="0.55000000000000004">
      <c r="AJ364" s="1">
        <v>358</v>
      </c>
      <c r="AK364" s="1" t="str">
        <f>IF(AL364="","",MAX(AK$7:AK363)+1)</f>
        <v/>
      </c>
      <c r="AL364" s="15" t="str">
        <f>O24</f>
        <v/>
      </c>
    </row>
    <row r="365" spans="36:38" x14ac:dyDescent="0.55000000000000004">
      <c r="AJ365" s="1">
        <v>359</v>
      </c>
      <c r="AK365" s="1" t="str">
        <f>IF(AL365="","",MAX(AK$7:AK364)+1)</f>
        <v/>
      </c>
      <c r="AL365" s="15" t="str">
        <f>P24</f>
        <v/>
      </c>
    </row>
    <row r="366" spans="36:38" x14ac:dyDescent="0.55000000000000004">
      <c r="AJ366" s="1">
        <v>360</v>
      </c>
      <c r="AK366" s="1" t="str">
        <f>IF(AL366="","",MAX(AK$7:AK365)+1)</f>
        <v/>
      </c>
      <c r="AL366" s="15" t="str">
        <f>N25</f>
        <v/>
      </c>
    </row>
    <row r="367" spans="36:38" x14ac:dyDescent="0.55000000000000004">
      <c r="AJ367" s="1">
        <v>361</v>
      </c>
      <c r="AK367" s="1" t="str">
        <f>IF(AL367="","",MAX(AK$7:AK366)+1)</f>
        <v/>
      </c>
      <c r="AL367" s="15" t="str">
        <f>O25</f>
        <v/>
      </c>
    </row>
    <row r="368" spans="36:38" x14ac:dyDescent="0.55000000000000004">
      <c r="AJ368" s="1">
        <v>362</v>
      </c>
      <c r="AK368" s="1" t="str">
        <f>IF(AL368="","",MAX(AK$7:AK367)+1)</f>
        <v/>
      </c>
      <c r="AL368" s="15" t="str">
        <f>P25</f>
        <v/>
      </c>
    </row>
    <row r="369" spans="36:38" x14ac:dyDescent="0.55000000000000004">
      <c r="AJ369" s="1">
        <v>363</v>
      </c>
      <c r="AK369" s="1" t="str">
        <f>IF(AL369="","",MAX(AK$7:AK368)+1)</f>
        <v/>
      </c>
      <c r="AL369" s="15" t="str">
        <f>N26</f>
        <v/>
      </c>
    </row>
    <row r="370" spans="36:38" x14ac:dyDescent="0.55000000000000004">
      <c r="AJ370" s="1">
        <v>364</v>
      </c>
      <c r="AK370" s="1" t="str">
        <f>IF(AL370="","",MAX(AK$7:AK369)+1)</f>
        <v/>
      </c>
      <c r="AL370" s="15" t="str">
        <f>O26</f>
        <v/>
      </c>
    </row>
    <row r="371" spans="36:38" x14ac:dyDescent="0.55000000000000004">
      <c r="AJ371" s="1">
        <v>365</v>
      </c>
      <c r="AK371" s="1" t="str">
        <f>IF(AL371="","",MAX(AK$7:AK370)+1)</f>
        <v/>
      </c>
      <c r="AL371" s="15" t="str">
        <f>P26</f>
        <v/>
      </c>
    </row>
    <row r="372" spans="36:38" x14ac:dyDescent="0.55000000000000004">
      <c r="AJ372" s="1">
        <v>366</v>
      </c>
      <c r="AK372" s="1" t="str">
        <f>IF(AL372="","",MAX(AK$7:AK371)+1)</f>
        <v/>
      </c>
      <c r="AL372" s="15" t="str">
        <f>N27</f>
        <v/>
      </c>
    </row>
    <row r="373" spans="36:38" x14ac:dyDescent="0.55000000000000004">
      <c r="AJ373" s="1">
        <v>367</v>
      </c>
      <c r="AK373" s="1" t="str">
        <f>IF(AL373="","",MAX(AK$7:AK372)+1)</f>
        <v/>
      </c>
      <c r="AL373" s="15" t="str">
        <f>O27</f>
        <v/>
      </c>
    </row>
    <row r="374" spans="36:38" x14ac:dyDescent="0.55000000000000004">
      <c r="AJ374" s="1">
        <v>368</v>
      </c>
      <c r="AK374" s="1" t="str">
        <f>IF(AL374="","",MAX(AK$7:AK373)+1)</f>
        <v/>
      </c>
      <c r="AL374" s="15" t="str">
        <f>P27</f>
        <v/>
      </c>
    </row>
    <row r="375" spans="36:38" x14ac:dyDescent="0.55000000000000004">
      <c r="AJ375" s="1">
        <v>369</v>
      </c>
      <c r="AK375" s="1" t="str">
        <f>IF(AL375="","",MAX(AK$7:AK374)+1)</f>
        <v/>
      </c>
      <c r="AL375" s="15" t="str">
        <f>N28</f>
        <v/>
      </c>
    </row>
    <row r="376" spans="36:38" x14ac:dyDescent="0.55000000000000004">
      <c r="AJ376" s="1">
        <v>370</v>
      </c>
      <c r="AK376" s="1" t="str">
        <f>IF(AL376="","",MAX(AK$7:AK375)+1)</f>
        <v/>
      </c>
      <c r="AL376" s="15" t="str">
        <f>O28</f>
        <v/>
      </c>
    </row>
    <row r="377" spans="36:38" x14ac:dyDescent="0.55000000000000004">
      <c r="AJ377" s="1">
        <v>371</v>
      </c>
      <c r="AK377" s="1" t="str">
        <f>IF(AL377="","",MAX(AK$7:AK376)+1)</f>
        <v/>
      </c>
      <c r="AL377" s="15" t="str">
        <f>P28</f>
        <v/>
      </c>
    </row>
    <row r="378" spans="36:38" x14ac:dyDescent="0.55000000000000004">
      <c r="AJ378" s="1">
        <v>372</v>
      </c>
      <c r="AK378" s="1" t="str">
        <f>IF(AL378="","",MAX(AK$7:AK377)+1)</f>
        <v/>
      </c>
      <c r="AL378" s="15" t="str">
        <f>N29</f>
        <v/>
      </c>
    </row>
    <row r="379" spans="36:38" x14ac:dyDescent="0.55000000000000004">
      <c r="AJ379" s="1">
        <v>373</v>
      </c>
      <c r="AK379" s="1" t="str">
        <f>IF(AL379="","",MAX(AK$7:AK378)+1)</f>
        <v/>
      </c>
      <c r="AL379" s="15" t="str">
        <f>O29</f>
        <v/>
      </c>
    </row>
    <row r="380" spans="36:38" x14ac:dyDescent="0.55000000000000004">
      <c r="AJ380" s="1">
        <v>374</v>
      </c>
      <c r="AK380" s="1" t="str">
        <f>IF(AL380="","",MAX(AK$7:AK379)+1)</f>
        <v/>
      </c>
      <c r="AL380" s="15" t="str">
        <f>P29</f>
        <v/>
      </c>
    </row>
    <row r="381" spans="36:38" x14ac:dyDescent="0.55000000000000004">
      <c r="AJ381" s="1">
        <v>375</v>
      </c>
      <c r="AK381" s="1" t="str">
        <f>IF(AL381="","",MAX(AK$7:AK380)+1)</f>
        <v/>
      </c>
      <c r="AL381" s="15" t="str">
        <f>N30</f>
        <v/>
      </c>
    </row>
    <row r="382" spans="36:38" x14ac:dyDescent="0.55000000000000004">
      <c r="AJ382" s="1">
        <v>376</v>
      </c>
      <c r="AK382" s="1" t="str">
        <f>IF(AL382="","",MAX(AK$7:AK381)+1)</f>
        <v/>
      </c>
      <c r="AL382" s="15" t="str">
        <f>O30</f>
        <v/>
      </c>
    </row>
    <row r="383" spans="36:38" x14ac:dyDescent="0.55000000000000004">
      <c r="AJ383" s="1">
        <v>377</v>
      </c>
      <c r="AK383" s="1" t="str">
        <f>IF(AL383="","",MAX(AK$7:AK382)+1)</f>
        <v/>
      </c>
      <c r="AL383" s="15" t="str">
        <f>P30</f>
        <v/>
      </c>
    </row>
    <row r="384" spans="36:38" x14ac:dyDescent="0.55000000000000004">
      <c r="AJ384" s="1">
        <v>378</v>
      </c>
      <c r="AK384" s="1" t="str">
        <f>IF(AL384="","",MAX(AK$7:AK383)+1)</f>
        <v/>
      </c>
      <c r="AL384" s="15" t="str">
        <f>N31</f>
        <v/>
      </c>
    </row>
    <row r="385" spans="36:38" x14ac:dyDescent="0.55000000000000004">
      <c r="AJ385" s="1">
        <v>379</v>
      </c>
      <c r="AK385" s="1" t="str">
        <f>IF(AL385="","",MAX(AK$7:AK384)+1)</f>
        <v/>
      </c>
      <c r="AL385" s="15" t="str">
        <f>O31</f>
        <v/>
      </c>
    </row>
    <row r="386" spans="36:38" x14ac:dyDescent="0.55000000000000004">
      <c r="AJ386" s="1">
        <v>380</v>
      </c>
      <c r="AK386" s="1" t="str">
        <f>IF(AL386="","",MAX(AK$7:AK385)+1)</f>
        <v/>
      </c>
      <c r="AL386" s="15" t="str">
        <f>P31</f>
        <v/>
      </c>
    </row>
    <row r="387" spans="36:38" x14ac:dyDescent="0.55000000000000004">
      <c r="AJ387" s="1">
        <v>381</v>
      </c>
      <c r="AK387" s="1" t="str">
        <f>IF(AL387="","",MAX(AK$7:AK386)+1)</f>
        <v/>
      </c>
      <c r="AL387" s="15" t="str">
        <f>N32</f>
        <v/>
      </c>
    </row>
    <row r="388" spans="36:38" x14ac:dyDescent="0.55000000000000004">
      <c r="AJ388" s="1">
        <v>382</v>
      </c>
      <c r="AK388" s="1" t="str">
        <f>IF(AL388="","",MAX(AK$7:AK387)+1)</f>
        <v/>
      </c>
      <c r="AL388" s="15" t="str">
        <f>O32</f>
        <v/>
      </c>
    </row>
    <row r="389" spans="36:38" x14ac:dyDescent="0.55000000000000004">
      <c r="AJ389" s="1">
        <v>383</v>
      </c>
      <c r="AK389" s="1" t="str">
        <f>IF(AL389="","",MAX(AK$7:AK388)+1)</f>
        <v/>
      </c>
      <c r="AL389" s="15" t="str">
        <f>P32</f>
        <v/>
      </c>
    </row>
    <row r="390" spans="36:38" x14ac:dyDescent="0.55000000000000004">
      <c r="AJ390" s="1">
        <v>384</v>
      </c>
      <c r="AK390" s="1" t="str">
        <f>IF(AL390="","",MAX(AK$7:AK389)+1)</f>
        <v/>
      </c>
      <c r="AL390" s="15" t="str">
        <f>N33</f>
        <v/>
      </c>
    </row>
    <row r="391" spans="36:38" x14ac:dyDescent="0.55000000000000004">
      <c r="AJ391" s="1">
        <v>385</v>
      </c>
      <c r="AK391" s="1" t="str">
        <f>IF(AL391="","",MAX(AK$7:AK390)+1)</f>
        <v/>
      </c>
      <c r="AL391" s="15" t="str">
        <f>O33</f>
        <v/>
      </c>
    </row>
    <row r="392" spans="36:38" x14ac:dyDescent="0.55000000000000004">
      <c r="AJ392" s="1">
        <v>386</v>
      </c>
      <c r="AK392" s="1" t="str">
        <f>IF(AL392="","",MAX(AK$7:AK391)+1)</f>
        <v/>
      </c>
      <c r="AL392" s="15" t="str">
        <f>P33</f>
        <v/>
      </c>
    </row>
    <row r="393" spans="36:38" x14ac:dyDescent="0.55000000000000004">
      <c r="AJ393" s="1">
        <v>387</v>
      </c>
      <c r="AK393" s="1" t="str">
        <f>IF(AL393="","",MAX(AK$7:AK392)+1)</f>
        <v/>
      </c>
      <c r="AL393" s="15" t="str">
        <f>N34</f>
        <v/>
      </c>
    </row>
    <row r="394" spans="36:38" x14ac:dyDescent="0.55000000000000004">
      <c r="AJ394" s="1">
        <v>388</v>
      </c>
      <c r="AK394" s="1" t="str">
        <f>IF(AL394="","",MAX(AK$7:AK393)+1)</f>
        <v/>
      </c>
      <c r="AL394" s="15" t="str">
        <f>O34</f>
        <v/>
      </c>
    </row>
    <row r="395" spans="36:38" x14ac:dyDescent="0.55000000000000004">
      <c r="AJ395" s="1">
        <v>389</v>
      </c>
      <c r="AK395" s="1" t="str">
        <f>IF(AL395="","",MAX(AK$7:AK394)+1)</f>
        <v/>
      </c>
      <c r="AL395" s="15" t="str">
        <f>P34</f>
        <v/>
      </c>
    </row>
    <row r="396" spans="36:38" x14ac:dyDescent="0.55000000000000004">
      <c r="AJ396" s="1">
        <v>390</v>
      </c>
      <c r="AK396" s="1" t="str">
        <f>IF(AL396="","",MAX(AK$7:AK395)+1)</f>
        <v/>
      </c>
      <c r="AL396" s="15" t="str">
        <f>N35</f>
        <v/>
      </c>
    </row>
    <row r="397" spans="36:38" x14ac:dyDescent="0.55000000000000004">
      <c r="AJ397" s="1">
        <v>391</v>
      </c>
      <c r="AK397" s="1" t="str">
        <f>IF(AL397="","",MAX(AK$7:AK396)+1)</f>
        <v/>
      </c>
      <c r="AL397" s="15" t="str">
        <f>O35</f>
        <v/>
      </c>
    </row>
    <row r="398" spans="36:38" x14ac:dyDescent="0.55000000000000004">
      <c r="AJ398" s="1">
        <v>392</v>
      </c>
      <c r="AK398" s="1" t="str">
        <f>IF(AL398="","",MAX(AK$7:AK397)+1)</f>
        <v/>
      </c>
      <c r="AL398" s="15" t="str">
        <f>P35</f>
        <v/>
      </c>
    </row>
    <row r="399" spans="36:38" x14ac:dyDescent="0.55000000000000004">
      <c r="AJ399" s="1">
        <v>393</v>
      </c>
      <c r="AK399" s="1" t="str">
        <f>IF(AL399="","",MAX(AK$7:AK398)+1)</f>
        <v/>
      </c>
      <c r="AL399" s="16" t="str">
        <f>Q9</f>
        <v/>
      </c>
    </row>
    <row r="400" spans="36:38" x14ac:dyDescent="0.55000000000000004">
      <c r="AJ400" s="1">
        <v>394</v>
      </c>
      <c r="AK400" s="1" t="str">
        <f>IF(AL400="","",MAX(AK$7:AK399)+1)</f>
        <v/>
      </c>
      <c r="AL400" s="16" t="str">
        <f>R9</f>
        <v/>
      </c>
    </row>
    <row r="401" spans="36:38" x14ac:dyDescent="0.55000000000000004">
      <c r="AJ401" s="1">
        <v>395</v>
      </c>
      <c r="AK401" s="1" t="str">
        <f>IF(AL401="","",MAX(AK$7:AK400)+1)</f>
        <v/>
      </c>
      <c r="AL401" s="16" t="str">
        <f>S9</f>
        <v/>
      </c>
    </row>
    <row r="402" spans="36:38" x14ac:dyDescent="0.55000000000000004">
      <c r="AJ402" s="1">
        <v>396</v>
      </c>
      <c r="AK402" s="1" t="str">
        <f>IF(AL402="","",MAX(AK$7:AK401)+1)</f>
        <v/>
      </c>
      <c r="AL402" s="16" t="str">
        <f>Q10</f>
        <v/>
      </c>
    </row>
    <row r="403" spans="36:38" x14ac:dyDescent="0.55000000000000004">
      <c r="AJ403" s="1">
        <v>397</v>
      </c>
      <c r="AK403" s="1" t="str">
        <f>IF(AL403="","",MAX(AK$7:AK402)+1)</f>
        <v/>
      </c>
      <c r="AL403" s="16" t="str">
        <f>R10</f>
        <v/>
      </c>
    </row>
    <row r="404" spans="36:38" x14ac:dyDescent="0.55000000000000004">
      <c r="AJ404" s="1">
        <v>398</v>
      </c>
      <c r="AK404" s="1" t="str">
        <f>IF(AL404="","",MAX(AK$7:AK403)+1)</f>
        <v/>
      </c>
      <c r="AL404" s="16" t="str">
        <f>S10</f>
        <v/>
      </c>
    </row>
    <row r="405" spans="36:38" x14ac:dyDescent="0.55000000000000004">
      <c r="AJ405" s="1">
        <v>399</v>
      </c>
      <c r="AK405" s="1" t="str">
        <f>IF(AL405="","",MAX(AK$7:AK404)+1)</f>
        <v/>
      </c>
      <c r="AL405" s="16" t="str">
        <f>Q11</f>
        <v/>
      </c>
    </row>
    <row r="406" spans="36:38" x14ac:dyDescent="0.55000000000000004">
      <c r="AJ406" s="1">
        <v>400</v>
      </c>
      <c r="AK406" s="1" t="str">
        <f>IF(AL406="","",MAX(AK$7:AK405)+1)</f>
        <v/>
      </c>
      <c r="AL406" s="16" t="str">
        <f>R11</f>
        <v/>
      </c>
    </row>
    <row r="407" spans="36:38" x14ac:dyDescent="0.55000000000000004">
      <c r="AJ407" s="1">
        <v>401</v>
      </c>
      <c r="AK407" s="1" t="str">
        <f>IF(AL407="","",MAX(AK$7:AK406)+1)</f>
        <v/>
      </c>
      <c r="AL407" s="16" t="str">
        <f>S11</f>
        <v/>
      </c>
    </row>
    <row r="408" spans="36:38" x14ac:dyDescent="0.55000000000000004">
      <c r="AJ408" s="1">
        <v>402</v>
      </c>
      <c r="AK408" s="1" t="str">
        <f>IF(AL408="","",MAX(AK$7:AK407)+1)</f>
        <v/>
      </c>
      <c r="AL408" s="16" t="str">
        <f>Q12</f>
        <v/>
      </c>
    </row>
    <row r="409" spans="36:38" x14ac:dyDescent="0.55000000000000004">
      <c r="AJ409" s="1">
        <v>403</v>
      </c>
      <c r="AK409" s="1" t="str">
        <f>IF(AL409="","",MAX(AK$7:AK408)+1)</f>
        <v/>
      </c>
      <c r="AL409" s="16" t="str">
        <f>R12</f>
        <v/>
      </c>
    </row>
    <row r="410" spans="36:38" x14ac:dyDescent="0.55000000000000004">
      <c r="AJ410" s="1">
        <v>404</v>
      </c>
      <c r="AK410" s="1" t="str">
        <f>IF(AL410="","",MAX(AK$7:AK409)+1)</f>
        <v/>
      </c>
      <c r="AL410" s="16" t="str">
        <f>S12</f>
        <v/>
      </c>
    </row>
    <row r="411" spans="36:38" x14ac:dyDescent="0.55000000000000004">
      <c r="AJ411" s="1">
        <v>405</v>
      </c>
      <c r="AK411" s="1" t="str">
        <f>IF(AL411="","",MAX(AK$7:AK410)+1)</f>
        <v/>
      </c>
      <c r="AL411" s="16" t="str">
        <f>Q13</f>
        <v/>
      </c>
    </row>
    <row r="412" spans="36:38" x14ac:dyDescent="0.55000000000000004">
      <c r="AJ412" s="1">
        <v>406</v>
      </c>
      <c r="AK412" s="1" t="str">
        <f>IF(AL412="","",MAX(AK$7:AK411)+1)</f>
        <v/>
      </c>
      <c r="AL412" s="16" t="str">
        <f>R13</f>
        <v/>
      </c>
    </row>
    <row r="413" spans="36:38" x14ac:dyDescent="0.55000000000000004">
      <c r="AJ413" s="1">
        <v>407</v>
      </c>
      <c r="AK413" s="1" t="str">
        <f>IF(AL413="","",MAX(AK$7:AK412)+1)</f>
        <v/>
      </c>
      <c r="AL413" s="16" t="str">
        <f>S13</f>
        <v/>
      </c>
    </row>
    <row r="414" spans="36:38" x14ac:dyDescent="0.55000000000000004">
      <c r="AJ414" s="1">
        <v>408</v>
      </c>
      <c r="AK414" s="1" t="str">
        <f>IF(AL414="","",MAX(AK$7:AK413)+1)</f>
        <v/>
      </c>
      <c r="AL414" s="16" t="str">
        <f>Q14</f>
        <v/>
      </c>
    </row>
    <row r="415" spans="36:38" x14ac:dyDescent="0.55000000000000004">
      <c r="AJ415" s="1">
        <v>409</v>
      </c>
      <c r="AK415" s="1" t="str">
        <f>IF(AL415="","",MAX(AK$7:AK414)+1)</f>
        <v/>
      </c>
      <c r="AL415" s="16" t="str">
        <f>R14</f>
        <v/>
      </c>
    </row>
    <row r="416" spans="36:38" x14ac:dyDescent="0.55000000000000004">
      <c r="AJ416" s="1">
        <v>410</v>
      </c>
      <c r="AK416" s="1" t="str">
        <f>IF(AL416="","",MAX(AK$7:AK415)+1)</f>
        <v/>
      </c>
      <c r="AL416" s="16" t="str">
        <f>S14</f>
        <v/>
      </c>
    </row>
    <row r="417" spans="36:38" x14ac:dyDescent="0.55000000000000004">
      <c r="AJ417" s="1">
        <v>411</v>
      </c>
      <c r="AK417" s="1" t="str">
        <f>IF(AL417="","",MAX(AK$7:AK416)+1)</f>
        <v/>
      </c>
      <c r="AL417" s="16" t="str">
        <f>Q15</f>
        <v/>
      </c>
    </row>
    <row r="418" spans="36:38" x14ac:dyDescent="0.55000000000000004">
      <c r="AJ418" s="1">
        <v>412</v>
      </c>
      <c r="AK418" s="1" t="str">
        <f>IF(AL418="","",MAX(AK$7:AK417)+1)</f>
        <v/>
      </c>
      <c r="AL418" s="16" t="str">
        <f>R15</f>
        <v/>
      </c>
    </row>
    <row r="419" spans="36:38" x14ac:dyDescent="0.55000000000000004">
      <c r="AJ419" s="1">
        <v>413</v>
      </c>
      <c r="AK419" s="1" t="str">
        <f>IF(AL419="","",MAX(AK$7:AK418)+1)</f>
        <v/>
      </c>
      <c r="AL419" s="16" t="str">
        <f>S15</f>
        <v/>
      </c>
    </row>
    <row r="420" spans="36:38" x14ac:dyDescent="0.55000000000000004">
      <c r="AJ420" s="1">
        <v>414</v>
      </c>
      <c r="AK420" s="1" t="str">
        <f>IF(AL420="","",MAX(AK$7:AK419)+1)</f>
        <v/>
      </c>
      <c r="AL420" s="16" t="str">
        <f>Q16</f>
        <v/>
      </c>
    </row>
    <row r="421" spans="36:38" x14ac:dyDescent="0.55000000000000004">
      <c r="AJ421" s="1">
        <v>415</v>
      </c>
      <c r="AK421" s="1" t="str">
        <f>IF(AL421="","",MAX(AK$7:AK420)+1)</f>
        <v/>
      </c>
      <c r="AL421" s="16" t="str">
        <f>R16</f>
        <v/>
      </c>
    </row>
    <row r="422" spans="36:38" x14ac:dyDescent="0.55000000000000004">
      <c r="AJ422" s="1">
        <v>416</v>
      </c>
      <c r="AK422" s="1" t="str">
        <f>IF(AL422="","",MAX(AK$7:AK421)+1)</f>
        <v/>
      </c>
      <c r="AL422" s="16" t="str">
        <f>S16</f>
        <v/>
      </c>
    </row>
    <row r="423" spans="36:38" x14ac:dyDescent="0.55000000000000004">
      <c r="AJ423" s="1">
        <v>417</v>
      </c>
      <c r="AK423" s="1" t="str">
        <f>IF(AL423="","",MAX(AK$7:AK422)+1)</f>
        <v/>
      </c>
      <c r="AL423" s="16" t="str">
        <f>Q17</f>
        <v/>
      </c>
    </row>
    <row r="424" spans="36:38" x14ac:dyDescent="0.55000000000000004">
      <c r="AJ424" s="1">
        <v>418</v>
      </c>
      <c r="AK424" s="1" t="str">
        <f>IF(AL424="","",MAX(AK$7:AK423)+1)</f>
        <v/>
      </c>
      <c r="AL424" s="16" t="str">
        <f>R17</f>
        <v/>
      </c>
    </row>
    <row r="425" spans="36:38" x14ac:dyDescent="0.55000000000000004">
      <c r="AJ425" s="1">
        <v>419</v>
      </c>
      <c r="AK425" s="1" t="str">
        <f>IF(AL425="","",MAX(AK$7:AK424)+1)</f>
        <v/>
      </c>
      <c r="AL425" s="16" t="str">
        <f>S17</f>
        <v/>
      </c>
    </row>
    <row r="426" spans="36:38" x14ac:dyDescent="0.55000000000000004">
      <c r="AJ426" s="1">
        <v>420</v>
      </c>
      <c r="AK426" s="1" t="str">
        <f>IF(AL426="","",MAX(AK$7:AK425)+1)</f>
        <v/>
      </c>
      <c r="AL426" s="16" t="str">
        <f>Q18</f>
        <v/>
      </c>
    </row>
    <row r="427" spans="36:38" x14ac:dyDescent="0.55000000000000004">
      <c r="AJ427" s="1">
        <v>421</v>
      </c>
      <c r="AK427" s="1" t="str">
        <f>IF(AL427="","",MAX(AK$7:AK426)+1)</f>
        <v/>
      </c>
      <c r="AL427" s="16" t="str">
        <f>R18</f>
        <v/>
      </c>
    </row>
    <row r="428" spans="36:38" x14ac:dyDescent="0.55000000000000004">
      <c r="AJ428" s="1">
        <v>422</v>
      </c>
      <c r="AK428" s="1" t="str">
        <f>IF(AL428="","",MAX(AK$7:AK427)+1)</f>
        <v/>
      </c>
      <c r="AL428" s="16" t="str">
        <f>S18</f>
        <v/>
      </c>
    </row>
    <row r="429" spans="36:38" x14ac:dyDescent="0.55000000000000004">
      <c r="AJ429" s="1">
        <v>423</v>
      </c>
      <c r="AK429" s="1" t="str">
        <f>IF(AL429="","",MAX(AK$7:AK428)+1)</f>
        <v/>
      </c>
      <c r="AL429" s="16" t="str">
        <f>Q19</f>
        <v/>
      </c>
    </row>
    <row r="430" spans="36:38" x14ac:dyDescent="0.55000000000000004">
      <c r="AJ430" s="1">
        <v>424</v>
      </c>
      <c r="AK430" s="1" t="str">
        <f>IF(AL430="","",MAX(AK$7:AK429)+1)</f>
        <v/>
      </c>
      <c r="AL430" s="16" t="str">
        <f>R19</f>
        <v/>
      </c>
    </row>
    <row r="431" spans="36:38" x14ac:dyDescent="0.55000000000000004">
      <c r="AJ431" s="1">
        <v>425</v>
      </c>
      <c r="AK431" s="1" t="str">
        <f>IF(AL431="","",MAX(AK$7:AK430)+1)</f>
        <v/>
      </c>
      <c r="AL431" s="16" t="str">
        <f>S19</f>
        <v/>
      </c>
    </row>
    <row r="432" spans="36:38" x14ac:dyDescent="0.55000000000000004">
      <c r="AJ432" s="1">
        <v>426</v>
      </c>
      <c r="AK432" s="1" t="str">
        <f>IF(AL432="","",MAX(AK$7:AK431)+1)</f>
        <v/>
      </c>
      <c r="AL432" s="16" t="str">
        <f>Q20</f>
        <v/>
      </c>
    </row>
    <row r="433" spans="36:38" x14ac:dyDescent="0.55000000000000004">
      <c r="AJ433" s="1">
        <v>427</v>
      </c>
      <c r="AK433" s="1" t="str">
        <f>IF(AL433="","",MAX(AK$7:AK432)+1)</f>
        <v/>
      </c>
      <c r="AL433" s="16" t="str">
        <f>R20</f>
        <v/>
      </c>
    </row>
    <row r="434" spans="36:38" x14ac:dyDescent="0.55000000000000004">
      <c r="AJ434" s="1">
        <v>428</v>
      </c>
      <c r="AK434" s="1" t="str">
        <f>IF(AL434="","",MAX(AK$7:AK433)+1)</f>
        <v/>
      </c>
      <c r="AL434" s="16" t="str">
        <f>S20</f>
        <v/>
      </c>
    </row>
    <row r="435" spans="36:38" x14ac:dyDescent="0.55000000000000004">
      <c r="AJ435" s="1">
        <v>429</v>
      </c>
      <c r="AK435" s="1" t="str">
        <f>IF(AL435="","",MAX(AK$7:AK434)+1)</f>
        <v/>
      </c>
      <c r="AL435" s="16" t="str">
        <f>Q21</f>
        <v/>
      </c>
    </row>
    <row r="436" spans="36:38" x14ac:dyDescent="0.55000000000000004">
      <c r="AJ436" s="1">
        <v>430</v>
      </c>
      <c r="AK436" s="1" t="str">
        <f>IF(AL436="","",MAX(AK$7:AK435)+1)</f>
        <v/>
      </c>
      <c r="AL436" s="16" t="str">
        <f>R21</f>
        <v/>
      </c>
    </row>
    <row r="437" spans="36:38" x14ac:dyDescent="0.55000000000000004">
      <c r="AJ437" s="1">
        <v>431</v>
      </c>
      <c r="AK437" s="1" t="str">
        <f>IF(AL437="","",MAX(AK$7:AK436)+1)</f>
        <v/>
      </c>
      <c r="AL437" s="16" t="str">
        <f>S21</f>
        <v/>
      </c>
    </row>
    <row r="438" spans="36:38" x14ac:dyDescent="0.55000000000000004">
      <c r="AJ438" s="1">
        <v>432</v>
      </c>
      <c r="AK438" s="1" t="str">
        <f>IF(AL438="","",MAX(AK$7:AK437)+1)</f>
        <v/>
      </c>
      <c r="AL438" s="16" t="str">
        <f>Q22</f>
        <v/>
      </c>
    </row>
    <row r="439" spans="36:38" x14ac:dyDescent="0.55000000000000004">
      <c r="AJ439" s="1">
        <v>433</v>
      </c>
      <c r="AK439" s="1" t="str">
        <f>IF(AL439="","",MAX(AK$7:AK438)+1)</f>
        <v/>
      </c>
      <c r="AL439" s="16" t="str">
        <f>R22</f>
        <v/>
      </c>
    </row>
    <row r="440" spans="36:38" x14ac:dyDescent="0.55000000000000004">
      <c r="AJ440" s="1">
        <v>434</v>
      </c>
      <c r="AK440" s="1" t="str">
        <f>IF(AL440="","",MAX(AK$7:AK439)+1)</f>
        <v/>
      </c>
      <c r="AL440" s="16" t="str">
        <f>S22</f>
        <v/>
      </c>
    </row>
    <row r="441" spans="36:38" x14ac:dyDescent="0.55000000000000004">
      <c r="AJ441" s="1">
        <v>435</v>
      </c>
      <c r="AK441" s="1" t="str">
        <f>IF(AL441="","",MAX(AK$7:AK440)+1)</f>
        <v/>
      </c>
      <c r="AL441" s="16" t="str">
        <f>Q23</f>
        <v/>
      </c>
    </row>
    <row r="442" spans="36:38" x14ac:dyDescent="0.55000000000000004">
      <c r="AJ442" s="1">
        <v>436</v>
      </c>
      <c r="AK442" s="1" t="str">
        <f>IF(AL442="","",MAX(AK$7:AK441)+1)</f>
        <v/>
      </c>
      <c r="AL442" s="16" t="str">
        <f>R23</f>
        <v/>
      </c>
    </row>
    <row r="443" spans="36:38" x14ac:dyDescent="0.55000000000000004">
      <c r="AJ443" s="1">
        <v>437</v>
      </c>
      <c r="AK443" s="1" t="str">
        <f>IF(AL443="","",MAX(AK$7:AK442)+1)</f>
        <v/>
      </c>
      <c r="AL443" s="16" t="str">
        <f>S23</f>
        <v/>
      </c>
    </row>
    <row r="444" spans="36:38" x14ac:dyDescent="0.55000000000000004">
      <c r="AJ444" s="1">
        <v>438</v>
      </c>
      <c r="AK444" s="1" t="str">
        <f>IF(AL444="","",MAX(AK$7:AK443)+1)</f>
        <v/>
      </c>
      <c r="AL444" s="16" t="str">
        <f>Q24</f>
        <v/>
      </c>
    </row>
    <row r="445" spans="36:38" x14ac:dyDescent="0.55000000000000004">
      <c r="AJ445" s="1">
        <v>439</v>
      </c>
      <c r="AK445" s="1" t="str">
        <f>IF(AL445="","",MAX(AK$7:AK444)+1)</f>
        <v/>
      </c>
      <c r="AL445" s="16" t="str">
        <f>R24</f>
        <v/>
      </c>
    </row>
    <row r="446" spans="36:38" x14ac:dyDescent="0.55000000000000004">
      <c r="AJ446" s="1">
        <v>440</v>
      </c>
      <c r="AK446" s="1" t="str">
        <f>IF(AL446="","",MAX(AK$7:AK445)+1)</f>
        <v/>
      </c>
      <c r="AL446" s="16" t="str">
        <f>S24</f>
        <v/>
      </c>
    </row>
    <row r="447" spans="36:38" x14ac:dyDescent="0.55000000000000004">
      <c r="AJ447" s="1">
        <v>441</v>
      </c>
      <c r="AK447" s="1" t="str">
        <f>IF(AL447="","",MAX(AK$7:AK446)+1)</f>
        <v/>
      </c>
      <c r="AL447" s="16" t="str">
        <f>Q25</f>
        <v/>
      </c>
    </row>
    <row r="448" spans="36:38" x14ac:dyDescent="0.55000000000000004">
      <c r="AJ448" s="1">
        <v>442</v>
      </c>
      <c r="AK448" s="1" t="str">
        <f>IF(AL448="","",MAX(AK$7:AK447)+1)</f>
        <v/>
      </c>
      <c r="AL448" s="16" t="str">
        <f>R25</f>
        <v/>
      </c>
    </row>
    <row r="449" spans="36:38" x14ac:dyDescent="0.55000000000000004">
      <c r="AJ449" s="1">
        <v>443</v>
      </c>
      <c r="AK449" s="1" t="str">
        <f>IF(AL449="","",MAX(AK$7:AK448)+1)</f>
        <v/>
      </c>
      <c r="AL449" s="16" t="str">
        <f>S25</f>
        <v/>
      </c>
    </row>
    <row r="450" spans="36:38" x14ac:dyDescent="0.55000000000000004">
      <c r="AJ450" s="1">
        <v>444</v>
      </c>
      <c r="AK450" s="1" t="str">
        <f>IF(AL450="","",MAX(AK$7:AK449)+1)</f>
        <v/>
      </c>
      <c r="AL450" s="16" t="str">
        <f>Q26</f>
        <v/>
      </c>
    </row>
    <row r="451" spans="36:38" x14ac:dyDescent="0.55000000000000004">
      <c r="AJ451" s="1">
        <v>445</v>
      </c>
      <c r="AK451" s="1" t="str">
        <f>IF(AL451="","",MAX(AK$7:AK450)+1)</f>
        <v/>
      </c>
      <c r="AL451" s="16" t="str">
        <f>R26</f>
        <v/>
      </c>
    </row>
    <row r="452" spans="36:38" x14ac:dyDescent="0.55000000000000004">
      <c r="AJ452" s="1">
        <v>446</v>
      </c>
      <c r="AK452" s="1" t="str">
        <f>IF(AL452="","",MAX(AK$7:AK451)+1)</f>
        <v/>
      </c>
      <c r="AL452" s="16" t="str">
        <f>S26</f>
        <v/>
      </c>
    </row>
    <row r="453" spans="36:38" x14ac:dyDescent="0.55000000000000004">
      <c r="AJ453" s="1">
        <v>447</v>
      </c>
      <c r="AK453" s="1" t="str">
        <f>IF(AL453="","",MAX(AK$7:AK452)+1)</f>
        <v/>
      </c>
      <c r="AL453" s="16" t="str">
        <f>Q27</f>
        <v/>
      </c>
    </row>
    <row r="454" spans="36:38" x14ac:dyDescent="0.55000000000000004">
      <c r="AJ454" s="1">
        <v>448</v>
      </c>
      <c r="AK454" s="1" t="str">
        <f>IF(AL454="","",MAX(AK$7:AK453)+1)</f>
        <v/>
      </c>
      <c r="AL454" s="16" t="str">
        <f>R27</f>
        <v/>
      </c>
    </row>
    <row r="455" spans="36:38" x14ac:dyDescent="0.55000000000000004">
      <c r="AJ455" s="1">
        <v>449</v>
      </c>
      <c r="AK455" s="1" t="str">
        <f>IF(AL455="","",MAX(AK$7:AK454)+1)</f>
        <v/>
      </c>
      <c r="AL455" s="16" t="str">
        <f>S27</f>
        <v/>
      </c>
    </row>
    <row r="456" spans="36:38" x14ac:dyDescent="0.55000000000000004">
      <c r="AJ456" s="1">
        <v>450</v>
      </c>
      <c r="AK456" s="1" t="str">
        <f>IF(AL456="","",MAX(AK$7:AK455)+1)</f>
        <v/>
      </c>
      <c r="AL456" s="16" t="str">
        <f>Q28</f>
        <v/>
      </c>
    </row>
    <row r="457" spans="36:38" x14ac:dyDescent="0.55000000000000004">
      <c r="AJ457" s="1">
        <v>451</v>
      </c>
      <c r="AK457" s="1" t="str">
        <f>IF(AL457="","",MAX(AK$7:AK456)+1)</f>
        <v/>
      </c>
      <c r="AL457" s="16" t="str">
        <f>R28</f>
        <v/>
      </c>
    </row>
    <row r="458" spans="36:38" x14ac:dyDescent="0.55000000000000004">
      <c r="AJ458" s="1">
        <v>452</v>
      </c>
      <c r="AK458" s="1" t="str">
        <f>IF(AL458="","",MAX(AK$7:AK457)+1)</f>
        <v/>
      </c>
      <c r="AL458" s="16" t="str">
        <f>S28</f>
        <v/>
      </c>
    </row>
    <row r="459" spans="36:38" x14ac:dyDescent="0.55000000000000004">
      <c r="AJ459" s="1">
        <v>453</v>
      </c>
      <c r="AK459" s="1" t="str">
        <f>IF(AL459="","",MAX(AK$7:AK458)+1)</f>
        <v/>
      </c>
      <c r="AL459" s="16" t="str">
        <f>Q29</f>
        <v/>
      </c>
    </row>
    <row r="460" spans="36:38" x14ac:dyDescent="0.55000000000000004">
      <c r="AJ460" s="1">
        <v>454</v>
      </c>
      <c r="AK460" s="1" t="str">
        <f>IF(AL460="","",MAX(AK$7:AK459)+1)</f>
        <v/>
      </c>
      <c r="AL460" s="16" t="str">
        <f>R29</f>
        <v/>
      </c>
    </row>
    <row r="461" spans="36:38" x14ac:dyDescent="0.55000000000000004">
      <c r="AJ461" s="1">
        <v>455</v>
      </c>
      <c r="AK461" s="1" t="str">
        <f>IF(AL461="","",MAX(AK$7:AK460)+1)</f>
        <v/>
      </c>
      <c r="AL461" s="16" t="str">
        <f>S29</f>
        <v/>
      </c>
    </row>
    <row r="462" spans="36:38" x14ac:dyDescent="0.55000000000000004">
      <c r="AJ462" s="1">
        <v>456</v>
      </c>
      <c r="AK462" s="1" t="str">
        <f>IF(AL462="","",MAX(AK$7:AK461)+1)</f>
        <v/>
      </c>
      <c r="AL462" s="16" t="str">
        <f>Q30</f>
        <v/>
      </c>
    </row>
    <row r="463" spans="36:38" x14ac:dyDescent="0.55000000000000004">
      <c r="AJ463" s="1">
        <v>457</v>
      </c>
      <c r="AK463" s="1" t="str">
        <f>IF(AL463="","",MAX(AK$7:AK462)+1)</f>
        <v/>
      </c>
      <c r="AL463" s="16" t="str">
        <f>R30</f>
        <v/>
      </c>
    </row>
    <row r="464" spans="36:38" x14ac:dyDescent="0.55000000000000004">
      <c r="AJ464" s="1">
        <v>458</v>
      </c>
      <c r="AK464" s="1" t="str">
        <f>IF(AL464="","",MAX(AK$7:AK463)+1)</f>
        <v/>
      </c>
      <c r="AL464" s="16" t="str">
        <f>S30</f>
        <v/>
      </c>
    </row>
    <row r="465" spans="36:38" x14ac:dyDescent="0.55000000000000004">
      <c r="AJ465" s="1">
        <v>459</v>
      </c>
      <c r="AK465" s="1" t="str">
        <f>IF(AL465="","",MAX(AK$7:AK464)+1)</f>
        <v/>
      </c>
      <c r="AL465" s="16" t="str">
        <f>Q31</f>
        <v/>
      </c>
    </row>
    <row r="466" spans="36:38" x14ac:dyDescent="0.55000000000000004">
      <c r="AJ466" s="1">
        <v>460</v>
      </c>
      <c r="AK466" s="1" t="str">
        <f>IF(AL466="","",MAX(AK$7:AK465)+1)</f>
        <v/>
      </c>
      <c r="AL466" s="16" t="str">
        <f>R31</f>
        <v/>
      </c>
    </row>
    <row r="467" spans="36:38" x14ac:dyDescent="0.55000000000000004">
      <c r="AJ467" s="1">
        <v>461</v>
      </c>
      <c r="AK467" s="1" t="str">
        <f>IF(AL467="","",MAX(AK$7:AK466)+1)</f>
        <v/>
      </c>
      <c r="AL467" s="16" t="str">
        <f>S31</f>
        <v/>
      </c>
    </row>
    <row r="468" spans="36:38" x14ac:dyDescent="0.55000000000000004">
      <c r="AJ468" s="1">
        <v>462</v>
      </c>
      <c r="AK468" s="1" t="str">
        <f>IF(AL468="","",MAX(AK$7:AK467)+1)</f>
        <v/>
      </c>
      <c r="AL468" s="16" t="str">
        <f>Q32</f>
        <v/>
      </c>
    </row>
    <row r="469" spans="36:38" x14ac:dyDescent="0.55000000000000004">
      <c r="AJ469" s="1">
        <v>463</v>
      </c>
      <c r="AK469" s="1" t="str">
        <f>IF(AL469="","",MAX(AK$7:AK468)+1)</f>
        <v/>
      </c>
      <c r="AL469" s="16" t="str">
        <f>R32</f>
        <v/>
      </c>
    </row>
    <row r="470" spans="36:38" x14ac:dyDescent="0.55000000000000004">
      <c r="AJ470" s="1">
        <v>464</v>
      </c>
      <c r="AK470" s="1" t="str">
        <f>IF(AL470="","",MAX(AK$7:AK469)+1)</f>
        <v/>
      </c>
      <c r="AL470" s="16" t="str">
        <f>S32</f>
        <v/>
      </c>
    </row>
    <row r="471" spans="36:38" x14ac:dyDescent="0.55000000000000004">
      <c r="AJ471" s="1">
        <v>465</v>
      </c>
      <c r="AK471" s="1" t="str">
        <f>IF(AL471="","",MAX(AK$7:AK470)+1)</f>
        <v/>
      </c>
      <c r="AL471" s="16" t="str">
        <f>Q33</f>
        <v/>
      </c>
    </row>
    <row r="472" spans="36:38" x14ac:dyDescent="0.55000000000000004">
      <c r="AJ472" s="1">
        <v>466</v>
      </c>
      <c r="AK472" s="1" t="str">
        <f>IF(AL472="","",MAX(AK$7:AK471)+1)</f>
        <v/>
      </c>
      <c r="AL472" s="16" t="str">
        <f>R33</f>
        <v/>
      </c>
    </row>
    <row r="473" spans="36:38" x14ac:dyDescent="0.55000000000000004">
      <c r="AJ473" s="1">
        <v>467</v>
      </c>
      <c r="AK473" s="1" t="str">
        <f>IF(AL473="","",MAX(AK$7:AK472)+1)</f>
        <v/>
      </c>
      <c r="AL473" s="16" t="str">
        <f>S33</f>
        <v/>
      </c>
    </row>
    <row r="474" spans="36:38" x14ac:dyDescent="0.55000000000000004">
      <c r="AJ474" s="1">
        <v>468</v>
      </c>
      <c r="AK474" s="1" t="str">
        <f>IF(AL474="","",MAX(AK$7:AK473)+1)</f>
        <v/>
      </c>
      <c r="AL474" s="16" t="str">
        <f>Q34</f>
        <v/>
      </c>
    </row>
    <row r="475" spans="36:38" x14ac:dyDescent="0.55000000000000004">
      <c r="AJ475" s="1">
        <v>469</v>
      </c>
      <c r="AK475" s="1" t="str">
        <f>IF(AL475="","",MAX(AK$7:AK474)+1)</f>
        <v/>
      </c>
      <c r="AL475" s="16" t="str">
        <f>R34</f>
        <v/>
      </c>
    </row>
    <row r="476" spans="36:38" x14ac:dyDescent="0.55000000000000004">
      <c r="AJ476" s="1">
        <v>470</v>
      </c>
      <c r="AK476" s="1" t="str">
        <f>IF(AL476="","",MAX(AK$7:AK475)+1)</f>
        <v/>
      </c>
      <c r="AL476" s="16" t="str">
        <f>S34</f>
        <v/>
      </c>
    </row>
    <row r="477" spans="36:38" x14ac:dyDescent="0.55000000000000004">
      <c r="AJ477" s="1">
        <v>471</v>
      </c>
      <c r="AK477" s="1" t="str">
        <f>IF(AL477="","",MAX(AK$7:AK476)+1)</f>
        <v/>
      </c>
      <c r="AL477" s="16" t="str">
        <f>Q35</f>
        <v/>
      </c>
    </row>
    <row r="478" spans="36:38" x14ac:dyDescent="0.55000000000000004">
      <c r="AJ478" s="1">
        <v>472</v>
      </c>
      <c r="AK478" s="1" t="str">
        <f>IF(AL478="","",MAX(AK$7:AK477)+1)</f>
        <v/>
      </c>
      <c r="AL478" s="16" t="str">
        <f>R35</f>
        <v/>
      </c>
    </row>
    <row r="479" spans="36:38" x14ac:dyDescent="0.55000000000000004">
      <c r="AJ479" s="1">
        <v>473</v>
      </c>
      <c r="AK479" s="1" t="str">
        <f>IF(AL479="","",MAX(AK$7:AK478)+1)</f>
        <v/>
      </c>
      <c r="AL479" s="16" t="str">
        <f>S35</f>
        <v/>
      </c>
    </row>
    <row r="480" spans="36:38" x14ac:dyDescent="0.55000000000000004">
      <c r="AJ480" s="1">
        <v>474</v>
      </c>
      <c r="AK480" s="1" t="str">
        <f>IF(AL480="","",MAX(AK$7:AK479)+1)</f>
        <v/>
      </c>
      <c r="AL480" s="17" t="str">
        <f>T9</f>
        <v/>
      </c>
    </row>
    <row r="481" spans="36:38" x14ac:dyDescent="0.55000000000000004">
      <c r="AJ481" s="1">
        <v>475</v>
      </c>
      <c r="AK481" s="1" t="str">
        <f>IF(AL481="","",MAX(AK$7:AK480)+1)</f>
        <v/>
      </c>
      <c r="AL481" s="17" t="str">
        <f>U9</f>
        <v/>
      </c>
    </row>
    <row r="482" spans="36:38" x14ac:dyDescent="0.55000000000000004">
      <c r="AJ482" s="1">
        <v>476</v>
      </c>
      <c r="AK482" s="1" t="str">
        <f>IF(AL482="","",MAX(AK$7:AK481)+1)</f>
        <v/>
      </c>
      <c r="AL482" s="17" t="str">
        <f>V9</f>
        <v/>
      </c>
    </row>
    <row r="483" spans="36:38" x14ac:dyDescent="0.55000000000000004">
      <c r="AJ483" s="1">
        <v>477</v>
      </c>
      <c r="AK483" s="1" t="str">
        <f>IF(AL483="","",MAX(AK$7:AK482)+1)</f>
        <v/>
      </c>
      <c r="AL483" s="17" t="str">
        <f>T10</f>
        <v/>
      </c>
    </row>
    <row r="484" spans="36:38" x14ac:dyDescent="0.55000000000000004">
      <c r="AJ484" s="1">
        <v>478</v>
      </c>
      <c r="AK484" s="1" t="str">
        <f>IF(AL484="","",MAX(AK$7:AK483)+1)</f>
        <v/>
      </c>
      <c r="AL484" s="17" t="str">
        <f>U10</f>
        <v/>
      </c>
    </row>
    <row r="485" spans="36:38" x14ac:dyDescent="0.55000000000000004">
      <c r="AJ485" s="1">
        <v>479</v>
      </c>
      <c r="AK485" s="1" t="str">
        <f>IF(AL485="","",MAX(AK$7:AK484)+1)</f>
        <v/>
      </c>
      <c r="AL485" s="17" t="str">
        <f>V10</f>
        <v/>
      </c>
    </row>
    <row r="486" spans="36:38" x14ac:dyDescent="0.55000000000000004">
      <c r="AJ486" s="1">
        <v>480</v>
      </c>
      <c r="AK486" s="1" t="str">
        <f>IF(AL486="","",MAX(AK$7:AK485)+1)</f>
        <v/>
      </c>
      <c r="AL486" s="17" t="str">
        <f>T11</f>
        <v/>
      </c>
    </row>
    <row r="487" spans="36:38" x14ac:dyDescent="0.55000000000000004">
      <c r="AJ487" s="1">
        <v>481</v>
      </c>
      <c r="AK487" s="1" t="str">
        <f>IF(AL487="","",MAX(AK$7:AK486)+1)</f>
        <v/>
      </c>
      <c r="AL487" s="17" t="str">
        <f>U11</f>
        <v/>
      </c>
    </row>
    <row r="488" spans="36:38" x14ac:dyDescent="0.55000000000000004">
      <c r="AJ488" s="1">
        <v>482</v>
      </c>
      <c r="AK488" s="1" t="str">
        <f>IF(AL488="","",MAX(AK$7:AK487)+1)</f>
        <v/>
      </c>
      <c r="AL488" s="17" t="str">
        <f>V11</f>
        <v/>
      </c>
    </row>
    <row r="489" spans="36:38" x14ac:dyDescent="0.55000000000000004">
      <c r="AJ489" s="1">
        <v>483</v>
      </c>
      <c r="AK489" s="1" t="str">
        <f>IF(AL489="","",MAX(AK$7:AK488)+1)</f>
        <v/>
      </c>
      <c r="AL489" s="17" t="str">
        <f>T12</f>
        <v/>
      </c>
    </row>
    <row r="490" spans="36:38" x14ac:dyDescent="0.55000000000000004">
      <c r="AJ490" s="1">
        <v>484</v>
      </c>
      <c r="AK490" s="1" t="str">
        <f>IF(AL490="","",MAX(AK$7:AK489)+1)</f>
        <v/>
      </c>
      <c r="AL490" s="17" t="str">
        <f>U12</f>
        <v/>
      </c>
    </row>
    <row r="491" spans="36:38" x14ac:dyDescent="0.55000000000000004">
      <c r="AJ491" s="1">
        <v>485</v>
      </c>
      <c r="AK491" s="1" t="str">
        <f>IF(AL491="","",MAX(AK$7:AK490)+1)</f>
        <v/>
      </c>
      <c r="AL491" s="17" t="str">
        <f>V12</f>
        <v/>
      </c>
    </row>
    <row r="492" spans="36:38" x14ac:dyDescent="0.55000000000000004">
      <c r="AJ492" s="1">
        <v>486</v>
      </c>
      <c r="AK492" s="1" t="str">
        <f>IF(AL492="","",MAX(AK$7:AK491)+1)</f>
        <v/>
      </c>
      <c r="AL492" s="17" t="str">
        <f>T13</f>
        <v/>
      </c>
    </row>
    <row r="493" spans="36:38" x14ac:dyDescent="0.55000000000000004">
      <c r="AJ493" s="1">
        <v>487</v>
      </c>
      <c r="AK493" s="1" t="str">
        <f>IF(AL493="","",MAX(AK$7:AK492)+1)</f>
        <v/>
      </c>
      <c r="AL493" s="17" t="str">
        <f>U13</f>
        <v/>
      </c>
    </row>
    <row r="494" spans="36:38" x14ac:dyDescent="0.55000000000000004">
      <c r="AJ494" s="1">
        <v>488</v>
      </c>
      <c r="AK494" s="1" t="str">
        <f>IF(AL494="","",MAX(AK$7:AK493)+1)</f>
        <v/>
      </c>
      <c r="AL494" s="17" t="str">
        <f>V13</f>
        <v/>
      </c>
    </row>
    <row r="495" spans="36:38" x14ac:dyDescent="0.55000000000000004">
      <c r="AJ495" s="1">
        <v>489</v>
      </c>
      <c r="AK495" s="1" t="str">
        <f>IF(AL495="","",MAX(AK$7:AK494)+1)</f>
        <v/>
      </c>
      <c r="AL495" s="17" t="str">
        <f>T14</f>
        <v/>
      </c>
    </row>
    <row r="496" spans="36:38" x14ac:dyDescent="0.55000000000000004">
      <c r="AJ496" s="1">
        <v>490</v>
      </c>
      <c r="AK496" s="1" t="str">
        <f>IF(AL496="","",MAX(AK$7:AK495)+1)</f>
        <v/>
      </c>
      <c r="AL496" s="17" t="str">
        <f>U14</f>
        <v/>
      </c>
    </row>
    <row r="497" spans="36:38" x14ac:dyDescent="0.55000000000000004">
      <c r="AJ497" s="1">
        <v>491</v>
      </c>
      <c r="AK497" s="1" t="str">
        <f>IF(AL497="","",MAX(AK$7:AK496)+1)</f>
        <v/>
      </c>
      <c r="AL497" s="17" t="str">
        <f>V14</f>
        <v/>
      </c>
    </row>
    <row r="498" spans="36:38" x14ac:dyDescent="0.55000000000000004">
      <c r="AJ498" s="1">
        <v>492</v>
      </c>
      <c r="AK498" s="1" t="str">
        <f>IF(AL498="","",MAX(AK$7:AK497)+1)</f>
        <v/>
      </c>
      <c r="AL498" s="17" t="str">
        <f>T15</f>
        <v/>
      </c>
    </row>
    <row r="499" spans="36:38" x14ac:dyDescent="0.55000000000000004">
      <c r="AJ499" s="1">
        <v>493</v>
      </c>
      <c r="AK499" s="1" t="str">
        <f>IF(AL499="","",MAX(AK$7:AK498)+1)</f>
        <v/>
      </c>
      <c r="AL499" s="17" t="str">
        <f>U15</f>
        <v/>
      </c>
    </row>
    <row r="500" spans="36:38" x14ac:dyDescent="0.55000000000000004">
      <c r="AJ500" s="1">
        <v>494</v>
      </c>
      <c r="AK500" s="1" t="str">
        <f>IF(AL500="","",MAX(AK$7:AK499)+1)</f>
        <v/>
      </c>
      <c r="AL500" s="17" t="str">
        <f>V15</f>
        <v/>
      </c>
    </row>
    <row r="501" spans="36:38" x14ac:dyDescent="0.55000000000000004">
      <c r="AJ501" s="1">
        <v>495</v>
      </c>
      <c r="AK501" s="1" t="str">
        <f>IF(AL501="","",MAX(AK$7:AK500)+1)</f>
        <v/>
      </c>
      <c r="AL501" s="17" t="str">
        <f>T16</f>
        <v/>
      </c>
    </row>
    <row r="502" spans="36:38" x14ac:dyDescent="0.55000000000000004">
      <c r="AJ502" s="1">
        <v>496</v>
      </c>
      <c r="AK502" s="1" t="str">
        <f>IF(AL502="","",MAX(AK$7:AK501)+1)</f>
        <v/>
      </c>
      <c r="AL502" s="17" t="str">
        <f>U16</f>
        <v/>
      </c>
    </row>
    <row r="503" spans="36:38" x14ac:dyDescent="0.55000000000000004">
      <c r="AJ503" s="1">
        <v>497</v>
      </c>
      <c r="AK503" s="1" t="str">
        <f>IF(AL503="","",MAX(AK$7:AK502)+1)</f>
        <v/>
      </c>
      <c r="AL503" s="17" t="str">
        <f>V16</f>
        <v/>
      </c>
    </row>
    <row r="504" spans="36:38" x14ac:dyDescent="0.55000000000000004">
      <c r="AJ504" s="1">
        <v>498</v>
      </c>
      <c r="AK504" s="1" t="str">
        <f>IF(AL504="","",MAX(AK$7:AK503)+1)</f>
        <v/>
      </c>
      <c r="AL504" s="17" t="str">
        <f>T17</f>
        <v/>
      </c>
    </row>
    <row r="505" spans="36:38" x14ac:dyDescent="0.55000000000000004">
      <c r="AJ505" s="1">
        <v>499</v>
      </c>
      <c r="AK505" s="1" t="str">
        <f>IF(AL505="","",MAX(AK$7:AK504)+1)</f>
        <v/>
      </c>
      <c r="AL505" s="17" t="str">
        <f>U17</f>
        <v/>
      </c>
    </row>
    <row r="506" spans="36:38" x14ac:dyDescent="0.55000000000000004">
      <c r="AJ506" s="1">
        <v>500</v>
      </c>
      <c r="AK506" s="1" t="str">
        <f>IF(AL506="","",MAX(AK$7:AK505)+1)</f>
        <v/>
      </c>
      <c r="AL506" s="17" t="str">
        <f>V17</f>
        <v/>
      </c>
    </row>
    <row r="507" spans="36:38" x14ac:dyDescent="0.55000000000000004">
      <c r="AJ507" s="1">
        <v>501</v>
      </c>
      <c r="AK507" s="1" t="str">
        <f>IF(AL507="","",MAX(AK$7:AK506)+1)</f>
        <v/>
      </c>
      <c r="AL507" s="17" t="str">
        <f>T18</f>
        <v/>
      </c>
    </row>
    <row r="508" spans="36:38" x14ac:dyDescent="0.55000000000000004">
      <c r="AJ508" s="1">
        <v>502</v>
      </c>
      <c r="AK508" s="1" t="str">
        <f>IF(AL508="","",MAX(AK$7:AK507)+1)</f>
        <v/>
      </c>
      <c r="AL508" s="17" t="str">
        <f>U18</f>
        <v/>
      </c>
    </row>
    <row r="509" spans="36:38" x14ac:dyDescent="0.55000000000000004">
      <c r="AJ509" s="1">
        <v>503</v>
      </c>
      <c r="AK509" s="1" t="str">
        <f>IF(AL509="","",MAX(AK$7:AK508)+1)</f>
        <v/>
      </c>
      <c r="AL509" s="17" t="str">
        <f>V18</f>
        <v/>
      </c>
    </row>
    <row r="510" spans="36:38" x14ac:dyDescent="0.55000000000000004">
      <c r="AJ510" s="1">
        <v>504</v>
      </c>
      <c r="AK510" s="1" t="str">
        <f>IF(AL510="","",MAX(AK$7:AK509)+1)</f>
        <v/>
      </c>
      <c r="AL510" s="17" t="str">
        <f>T19</f>
        <v/>
      </c>
    </row>
    <row r="511" spans="36:38" x14ac:dyDescent="0.55000000000000004">
      <c r="AJ511" s="1">
        <v>505</v>
      </c>
      <c r="AK511" s="1" t="str">
        <f>IF(AL511="","",MAX(AK$7:AK510)+1)</f>
        <v/>
      </c>
      <c r="AL511" s="17" t="str">
        <f>U19</f>
        <v/>
      </c>
    </row>
    <row r="512" spans="36:38" x14ac:dyDescent="0.55000000000000004">
      <c r="AJ512" s="1">
        <v>506</v>
      </c>
      <c r="AK512" s="1" t="str">
        <f>IF(AL512="","",MAX(AK$7:AK511)+1)</f>
        <v/>
      </c>
      <c r="AL512" s="17" t="str">
        <f>V19</f>
        <v/>
      </c>
    </row>
    <row r="513" spans="36:38" x14ac:dyDescent="0.55000000000000004">
      <c r="AJ513" s="1">
        <v>507</v>
      </c>
      <c r="AK513" s="1" t="str">
        <f>IF(AL513="","",MAX(AK$7:AK512)+1)</f>
        <v/>
      </c>
      <c r="AL513" s="17" t="str">
        <f>T20</f>
        <v/>
      </c>
    </row>
    <row r="514" spans="36:38" x14ac:dyDescent="0.55000000000000004">
      <c r="AJ514" s="1">
        <v>508</v>
      </c>
      <c r="AK514" s="1" t="str">
        <f>IF(AL514="","",MAX(AK$7:AK513)+1)</f>
        <v/>
      </c>
      <c r="AL514" s="17" t="str">
        <f>U20</f>
        <v/>
      </c>
    </row>
    <row r="515" spans="36:38" x14ac:dyDescent="0.55000000000000004">
      <c r="AJ515" s="1">
        <v>509</v>
      </c>
      <c r="AK515" s="1" t="str">
        <f>IF(AL515="","",MAX(AK$7:AK514)+1)</f>
        <v/>
      </c>
      <c r="AL515" s="17" t="str">
        <f>V20</f>
        <v/>
      </c>
    </row>
    <row r="516" spans="36:38" x14ac:dyDescent="0.55000000000000004">
      <c r="AJ516" s="1">
        <v>510</v>
      </c>
      <c r="AK516" s="1" t="str">
        <f>IF(AL516="","",MAX(AK$7:AK515)+1)</f>
        <v/>
      </c>
      <c r="AL516" s="17" t="str">
        <f>T21</f>
        <v/>
      </c>
    </row>
    <row r="517" spans="36:38" x14ac:dyDescent="0.55000000000000004">
      <c r="AJ517" s="1">
        <v>511</v>
      </c>
      <c r="AK517" s="1" t="str">
        <f>IF(AL517="","",MAX(AK$7:AK516)+1)</f>
        <v/>
      </c>
      <c r="AL517" s="17" t="str">
        <f>U21</f>
        <v/>
      </c>
    </row>
    <row r="518" spans="36:38" x14ac:dyDescent="0.55000000000000004">
      <c r="AJ518" s="1">
        <v>512</v>
      </c>
      <c r="AK518" s="1" t="str">
        <f>IF(AL518="","",MAX(AK$7:AK517)+1)</f>
        <v/>
      </c>
      <c r="AL518" s="17" t="str">
        <f>V21</f>
        <v/>
      </c>
    </row>
    <row r="519" spans="36:38" x14ac:dyDescent="0.55000000000000004">
      <c r="AJ519" s="1">
        <v>513</v>
      </c>
      <c r="AK519" s="1" t="str">
        <f>IF(AL519="","",MAX(AK$7:AK518)+1)</f>
        <v/>
      </c>
      <c r="AL519" s="17" t="str">
        <f>T22</f>
        <v/>
      </c>
    </row>
    <row r="520" spans="36:38" x14ac:dyDescent="0.55000000000000004">
      <c r="AJ520" s="1">
        <v>514</v>
      </c>
      <c r="AK520" s="1" t="str">
        <f>IF(AL520="","",MAX(AK$7:AK519)+1)</f>
        <v/>
      </c>
      <c r="AL520" s="17" t="str">
        <f>U22</f>
        <v/>
      </c>
    </row>
    <row r="521" spans="36:38" x14ac:dyDescent="0.55000000000000004">
      <c r="AJ521" s="1">
        <v>515</v>
      </c>
      <c r="AK521" s="1" t="str">
        <f>IF(AL521="","",MAX(AK$7:AK520)+1)</f>
        <v/>
      </c>
      <c r="AL521" s="17" t="str">
        <f>V22</f>
        <v/>
      </c>
    </row>
    <row r="522" spans="36:38" x14ac:dyDescent="0.55000000000000004">
      <c r="AJ522" s="1">
        <v>516</v>
      </c>
      <c r="AK522" s="1" t="str">
        <f>IF(AL522="","",MAX(AK$7:AK521)+1)</f>
        <v/>
      </c>
      <c r="AL522" s="17" t="str">
        <f>T23</f>
        <v/>
      </c>
    </row>
    <row r="523" spans="36:38" x14ac:dyDescent="0.55000000000000004">
      <c r="AJ523" s="1">
        <v>517</v>
      </c>
      <c r="AK523" s="1" t="str">
        <f>IF(AL523="","",MAX(AK$7:AK522)+1)</f>
        <v/>
      </c>
      <c r="AL523" s="17" t="str">
        <f>U23</f>
        <v/>
      </c>
    </row>
    <row r="524" spans="36:38" x14ac:dyDescent="0.55000000000000004">
      <c r="AJ524" s="1">
        <v>518</v>
      </c>
      <c r="AK524" s="1" t="str">
        <f>IF(AL524="","",MAX(AK$7:AK523)+1)</f>
        <v/>
      </c>
      <c r="AL524" s="17" t="str">
        <f>V23</f>
        <v/>
      </c>
    </row>
    <row r="525" spans="36:38" x14ac:dyDescent="0.55000000000000004">
      <c r="AJ525" s="1">
        <v>519</v>
      </c>
      <c r="AK525" s="1" t="str">
        <f>IF(AL525="","",MAX(AK$7:AK524)+1)</f>
        <v/>
      </c>
      <c r="AL525" s="17" t="str">
        <f>T24</f>
        <v/>
      </c>
    </row>
    <row r="526" spans="36:38" x14ac:dyDescent="0.55000000000000004">
      <c r="AJ526" s="1">
        <v>520</v>
      </c>
      <c r="AK526" s="1" t="str">
        <f>IF(AL526="","",MAX(AK$7:AK525)+1)</f>
        <v/>
      </c>
      <c r="AL526" s="17" t="str">
        <f>U24</f>
        <v/>
      </c>
    </row>
    <row r="527" spans="36:38" x14ac:dyDescent="0.55000000000000004">
      <c r="AJ527" s="1">
        <v>521</v>
      </c>
      <c r="AK527" s="1" t="str">
        <f>IF(AL527="","",MAX(AK$7:AK526)+1)</f>
        <v/>
      </c>
      <c r="AL527" s="17" t="str">
        <f>V24</f>
        <v/>
      </c>
    </row>
    <row r="528" spans="36:38" x14ac:dyDescent="0.55000000000000004">
      <c r="AJ528" s="1">
        <v>522</v>
      </c>
      <c r="AK528" s="1" t="str">
        <f>IF(AL528="","",MAX(AK$7:AK527)+1)</f>
        <v/>
      </c>
      <c r="AL528" s="17" t="str">
        <f>T25</f>
        <v/>
      </c>
    </row>
    <row r="529" spans="36:38" x14ac:dyDescent="0.55000000000000004">
      <c r="AJ529" s="1">
        <v>523</v>
      </c>
      <c r="AK529" s="1" t="str">
        <f>IF(AL529="","",MAX(AK$7:AK528)+1)</f>
        <v/>
      </c>
      <c r="AL529" s="17" t="str">
        <f>U25</f>
        <v/>
      </c>
    </row>
    <row r="530" spans="36:38" x14ac:dyDescent="0.55000000000000004">
      <c r="AJ530" s="1">
        <v>524</v>
      </c>
      <c r="AK530" s="1" t="str">
        <f>IF(AL530="","",MAX(AK$7:AK529)+1)</f>
        <v/>
      </c>
      <c r="AL530" s="17" t="str">
        <f>V25</f>
        <v/>
      </c>
    </row>
    <row r="531" spans="36:38" x14ac:dyDescent="0.55000000000000004">
      <c r="AJ531" s="1">
        <v>525</v>
      </c>
      <c r="AK531" s="1" t="str">
        <f>IF(AL531="","",MAX(AK$7:AK530)+1)</f>
        <v/>
      </c>
      <c r="AL531" s="17" t="str">
        <f>T26</f>
        <v/>
      </c>
    </row>
    <row r="532" spans="36:38" x14ac:dyDescent="0.55000000000000004">
      <c r="AJ532" s="1">
        <v>526</v>
      </c>
      <c r="AK532" s="1" t="str">
        <f>IF(AL532="","",MAX(AK$7:AK531)+1)</f>
        <v/>
      </c>
      <c r="AL532" s="17" t="str">
        <f>U26</f>
        <v/>
      </c>
    </row>
    <row r="533" spans="36:38" x14ac:dyDescent="0.55000000000000004">
      <c r="AJ533" s="1">
        <v>527</v>
      </c>
      <c r="AK533" s="1" t="str">
        <f>IF(AL533="","",MAX(AK$7:AK532)+1)</f>
        <v/>
      </c>
      <c r="AL533" s="17" t="str">
        <f>V26</f>
        <v/>
      </c>
    </row>
    <row r="534" spans="36:38" x14ac:dyDescent="0.55000000000000004">
      <c r="AJ534" s="1">
        <v>528</v>
      </c>
      <c r="AK534" s="1" t="str">
        <f>IF(AL534="","",MAX(AK$7:AK533)+1)</f>
        <v/>
      </c>
      <c r="AL534" s="17" t="str">
        <f>T27</f>
        <v/>
      </c>
    </row>
    <row r="535" spans="36:38" x14ac:dyDescent="0.55000000000000004">
      <c r="AJ535" s="1">
        <v>529</v>
      </c>
      <c r="AK535" s="1" t="str">
        <f>IF(AL535="","",MAX(AK$7:AK534)+1)</f>
        <v/>
      </c>
      <c r="AL535" s="17" t="str">
        <f>U27</f>
        <v/>
      </c>
    </row>
    <row r="536" spans="36:38" x14ac:dyDescent="0.55000000000000004">
      <c r="AJ536" s="1">
        <v>530</v>
      </c>
      <c r="AK536" s="1" t="str">
        <f>IF(AL536="","",MAX(AK$7:AK535)+1)</f>
        <v/>
      </c>
      <c r="AL536" s="17" t="str">
        <f>V27</f>
        <v/>
      </c>
    </row>
    <row r="537" spans="36:38" x14ac:dyDescent="0.55000000000000004">
      <c r="AJ537" s="1">
        <v>531</v>
      </c>
      <c r="AK537" s="1" t="str">
        <f>IF(AL537="","",MAX(AK$7:AK536)+1)</f>
        <v/>
      </c>
      <c r="AL537" s="17" t="str">
        <f>T28</f>
        <v/>
      </c>
    </row>
    <row r="538" spans="36:38" x14ac:dyDescent="0.55000000000000004">
      <c r="AJ538" s="1">
        <v>532</v>
      </c>
      <c r="AK538" s="1" t="str">
        <f>IF(AL538="","",MAX(AK$7:AK537)+1)</f>
        <v/>
      </c>
      <c r="AL538" s="17" t="str">
        <f>U28</f>
        <v/>
      </c>
    </row>
    <row r="539" spans="36:38" x14ac:dyDescent="0.55000000000000004">
      <c r="AJ539" s="1">
        <v>533</v>
      </c>
      <c r="AK539" s="1" t="str">
        <f>IF(AL539="","",MAX(AK$7:AK538)+1)</f>
        <v/>
      </c>
      <c r="AL539" s="17" t="str">
        <f>V28</f>
        <v/>
      </c>
    </row>
    <row r="540" spans="36:38" x14ac:dyDescent="0.55000000000000004">
      <c r="AJ540" s="1">
        <v>534</v>
      </c>
      <c r="AK540" s="1" t="str">
        <f>IF(AL540="","",MAX(AK$7:AK539)+1)</f>
        <v/>
      </c>
      <c r="AL540" s="17" t="str">
        <f>T29</f>
        <v/>
      </c>
    </row>
    <row r="541" spans="36:38" x14ac:dyDescent="0.55000000000000004">
      <c r="AJ541" s="1">
        <v>535</v>
      </c>
      <c r="AK541" s="1" t="str">
        <f>IF(AL541="","",MAX(AK$7:AK540)+1)</f>
        <v/>
      </c>
      <c r="AL541" s="17" t="str">
        <f>U29</f>
        <v/>
      </c>
    </row>
    <row r="542" spans="36:38" x14ac:dyDescent="0.55000000000000004">
      <c r="AJ542" s="1">
        <v>536</v>
      </c>
      <c r="AK542" s="1" t="str">
        <f>IF(AL542="","",MAX(AK$7:AK541)+1)</f>
        <v/>
      </c>
      <c r="AL542" s="17" t="str">
        <f>V29</f>
        <v/>
      </c>
    </row>
    <row r="543" spans="36:38" x14ac:dyDescent="0.55000000000000004">
      <c r="AJ543" s="1">
        <v>537</v>
      </c>
      <c r="AK543" s="1" t="str">
        <f>IF(AL543="","",MAX(AK$7:AK542)+1)</f>
        <v/>
      </c>
      <c r="AL543" s="17" t="str">
        <f>T30</f>
        <v/>
      </c>
    </row>
    <row r="544" spans="36:38" x14ac:dyDescent="0.55000000000000004">
      <c r="AJ544" s="1">
        <v>538</v>
      </c>
      <c r="AK544" s="1" t="str">
        <f>IF(AL544="","",MAX(AK$7:AK543)+1)</f>
        <v/>
      </c>
      <c r="AL544" s="17" t="str">
        <f>U30</f>
        <v/>
      </c>
    </row>
    <row r="545" spans="36:38" x14ac:dyDescent="0.55000000000000004">
      <c r="AJ545" s="1">
        <v>539</v>
      </c>
      <c r="AK545" s="1" t="str">
        <f>IF(AL545="","",MAX(AK$7:AK544)+1)</f>
        <v/>
      </c>
      <c r="AL545" s="17" t="str">
        <f>V30</f>
        <v/>
      </c>
    </row>
    <row r="546" spans="36:38" x14ac:dyDescent="0.55000000000000004">
      <c r="AJ546" s="1">
        <v>540</v>
      </c>
      <c r="AK546" s="1" t="str">
        <f>IF(AL546="","",MAX(AK$7:AK545)+1)</f>
        <v/>
      </c>
      <c r="AL546" s="17" t="str">
        <f>T31</f>
        <v/>
      </c>
    </row>
    <row r="547" spans="36:38" x14ac:dyDescent="0.55000000000000004">
      <c r="AJ547" s="1">
        <v>541</v>
      </c>
      <c r="AK547" s="1" t="str">
        <f>IF(AL547="","",MAX(AK$7:AK546)+1)</f>
        <v/>
      </c>
      <c r="AL547" s="17" t="str">
        <f>U31</f>
        <v/>
      </c>
    </row>
    <row r="548" spans="36:38" x14ac:dyDescent="0.55000000000000004">
      <c r="AJ548" s="1">
        <v>542</v>
      </c>
      <c r="AK548" s="1" t="str">
        <f>IF(AL548="","",MAX(AK$7:AK547)+1)</f>
        <v/>
      </c>
      <c r="AL548" s="17" t="str">
        <f>V31</f>
        <v/>
      </c>
    </row>
    <row r="549" spans="36:38" x14ac:dyDescent="0.55000000000000004">
      <c r="AJ549" s="1">
        <v>543</v>
      </c>
      <c r="AK549" s="1" t="str">
        <f>IF(AL549="","",MAX(AK$7:AK548)+1)</f>
        <v/>
      </c>
      <c r="AL549" s="17" t="str">
        <f>T32</f>
        <v/>
      </c>
    </row>
    <row r="550" spans="36:38" x14ac:dyDescent="0.55000000000000004">
      <c r="AJ550" s="1">
        <v>544</v>
      </c>
      <c r="AK550" s="1" t="str">
        <f>IF(AL550="","",MAX(AK$7:AK549)+1)</f>
        <v/>
      </c>
      <c r="AL550" s="17" t="str">
        <f>U32</f>
        <v/>
      </c>
    </row>
    <row r="551" spans="36:38" x14ac:dyDescent="0.55000000000000004">
      <c r="AJ551" s="1">
        <v>545</v>
      </c>
      <c r="AK551" s="1" t="str">
        <f>IF(AL551="","",MAX(AK$7:AK550)+1)</f>
        <v/>
      </c>
      <c r="AL551" s="17" t="str">
        <f>V32</f>
        <v/>
      </c>
    </row>
    <row r="552" spans="36:38" x14ac:dyDescent="0.55000000000000004">
      <c r="AJ552" s="1">
        <v>546</v>
      </c>
      <c r="AK552" s="1" t="str">
        <f>IF(AL552="","",MAX(AK$7:AK551)+1)</f>
        <v/>
      </c>
      <c r="AL552" s="17" t="str">
        <f>T33</f>
        <v/>
      </c>
    </row>
    <row r="553" spans="36:38" x14ac:dyDescent="0.55000000000000004">
      <c r="AJ553" s="1">
        <v>547</v>
      </c>
      <c r="AK553" s="1" t="str">
        <f>IF(AL553="","",MAX(AK$7:AK552)+1)</f>
        <v/>
      </c>
      <c r="AL553" s="17" t="str">
        <f>U33</f>
        <v/>
      </c>
    </row>
    <row r="554" spans="36:38" x14ac:dyDescent="0.55000000000000004">
      <c r="AJ554" s="1">
        <v>548</v>
      </c>
      <c r="AK554" s="1" t="str">
        <f>IF(AL554="","",MAX(AK$7:AK553)+1)</f>
        <v/>
      </c>
      <c r="AL554" s="17" t="str">
        <f>V33</f>
        <v/>
      </c>
    </row>
    <row r="555" spans="36:38" x14ac:dyDescent="0.55000000000000004">
      <c r="AJ555" s="1">
        <v>549</v>
      </c>
      <c r="AK555" s="1" t="str">
        <f>IF(AL555="","",MAX(AK$7:AK554)+1)</f>
        <v/>
      </c>
      <c r="AL555" s="17" t="str">
        <f>T34</f>
        <v/>
      </c>
    </row>
    <row r="556" spans="36:38" x14ac:dyDescent="0.55000000000000004">
      <c r="AJ556" s="1">
        <v>550</v>
      </c>
      <c r="AK556" s="1" t="str">
        <f>IF(AL556="","",MAX(AK$7:AK555)+1)</f>
        <v/>
      </c>
      <c r="AL556" s="17" t="str">
        <f>U34</f>
        <v/>
      </c>
    </row>
    <row r="557" spans="36:38" x14ac:dyDescent="0.55000000000000004">
      <c r="AJ557" s="1">
        <v>551</v>
      </c>
      <c r="AK557" s="1" t="str">
        <f>IF(AL557="","",MAX(AK$7:AK556)+1)</f>
        <v/>
      </c>
      <c r="AL557" s="17" t="str">
        <f>V34</f>
        <v/>
      </c>
    </row>
    <row r="558" spans="36:38" x14ac:dyDescent="0.55000000000000004">
      <c r="AJ558" s="1">
        <v>552</v>
      </c>
      <c r="AK558" s="1" t="str">
        <f>IF(AL558="","",MAX(AK$7:AK557)+1)</f>
        <v/>
      </c>
      <c r="AL558" s="17" t="str">
        <f>T35</f>
        <v/>
      </c>
    </row>
    <row r="559" spans="36:38" x14ac:dyDescent="0.55000000000000004">
      <c r="AJ559" s="1">
        <v>553</v>
      </c>
      <c r="AK559" s="1" t="str">
        <f>IF(AL559="","",MAX(AK$7:AK558)+1)</f>
        <v/>
      </c>
      <c r="AL559" s="17" t="str">
        <f>U35</f>
        <v/>
      </c>
    </row>
    <row r="560" spans="36:38" x14ac:dyDescent="0.55000000000000004">
      <c r="AJ560" s="1">
        <v>554</v>
      </c>
      <c r="AK560" s="1" t="str">
        <f>IF(AL560="","",MAX(AK$7:AK559)+1)</f>
        <v/>
      </c>
      <c r="AL560" s="17" t="str">
        <f>V35</f>
        <v/>
      </c>
    </row>
    <row r="561" spans="36:38" x14ac:dyDescent="0.55000000000000004">
      <c r="AJ561" s="1">
        <v>555</v>
      </c>
      <c r="AK561" s="1" t="str">
        <f>IF(AL561="","",MAX(AK$7:AK560)+1)</f>
        <v/>
      </c>
      <c r="AL561" s="15" t="str">
        <f>W9</f>
        <v/>
      </c>
    </row>
    <row r="562" spans="36:38" x14ac:dyDescent="0.55000000000000004">
      <c r="AJ562" s="1">
        <v>556</v>
      </c>
      <c r="AK562" s="1" t="str">
        <f>IF(AL562="","",MAX(AK$7:AK561)+1)</f>
        <v/>
      </c>
      <c r="AL562" s="15" t="str">
        <f>X9</f>
        <v/>
      </c>
    </row>
    <row r="563" spans="36:38" x14ac:dyDescent="0.55000000000000004">
      <c r="AJ563" s="1">
        <v>557</v>
      </c>
      <c r="AK563" s="1" t="str">
        <f>IF(AL563="","",MAX(AK$7:AK562)+1)</f>
        <v/>
      </c>
      <c r="AL563" s="15" t="str">
        <f>Y9</f>
        <v/>
      </c>
    </row>
    <row r="564" spans="36:38" x14ac:dyDescent="0.55000000000000004">
      <c r="AJ564" s="1">
        <v>558</v>
      </c>
      <c r="AK564" s="1" t="str">
        <f>IF(AL564="","",MAX(AK$7:AK563)+1)</f>
        <v/>
      </c>
      <c r="AL564" s="15" t="str">
        <f>W10</f>
        <v/>
      </c>
    </row>
    <row r="565" spans="36:38" x14ac:dyDescent="0.55000000000000004">
      <c r="AJ565" s="1">
        <v>559</v>
      </c>
      <c r="AK565" s="1" t="str">
        <f>IF(AL565="","",MAX(AK$7:AK564)+1)</f>
        <v/>
      </c>
      <c r="AL565" s="15" t="str">
        <f>X10</f>
        <v/>
      </c>
    </row>
    <row r="566" spans="36:38" x14ac:dyDescent="0.55000000000000004">
      <c r="AJ566" s="1">
        <v>560</v>
      </c>
      <c r="AK566" s="1" t="str">
        <f>IF(AL566="","",MAX(AK$7:AK565)+1)</f>
        <v/>
      </c>
      <c r="AL566" s="15" t="str">
        <f>Y10</f>
        <v/>
      </c>
    </row>
    <row r="567" spans="36:38" x14ac:dyDescent="0.55000000000000004">
      <c r="AJ567" s="1">
        <v>561</v>
      </c>
      <c r="AK567" s="1" t="str">
        <f>IF(AL567="","",MAX(AK$7:AK566)+1)</f>
        <v/>
      </c>
      <c r="AL567" s="15" t="str">
        <f>W11</f>
        <v/>
      </c>
    </row>
    <row r="568" spans="36:38" x14ac:dyDescent="0.55000000000000004">
      <c r="AJ568" s="1">
        <v>562</v>
      </c>
      <c r="AK568" s="1" t="str">
        <f>IF(AL568="","",MAX(AK$7:AK567)+1)</f>
        <v/>
      </c>
      <c r="AL568" s="15" t="str">
        <f>X11</f>
        <v/>
      </c>
    </row>
    <row r="569" spans="36:38" x14ac:dyDescent="0.55000000000000004">
      <c r="AJ569" s="1">
        <v>563</v>
      </c>
      <c r="AK569" s="1" t="str">
        <f>IF(AL569="","",MAX(AK$7:AK568)+1)</f>
        <v/>
      </c>
      <c r="AL569" s="15" t="str">
        <f>Y11</f>
        <v/>
      </c>
    </row>
    <row r="570" spans="36:38" x14ac:dyDescent="0.55000000000000004">
      <c r="AJ570" s="1">
        <v>564</v>
      </c>
      <c r="AK570" s="1" t="str">
        <f>IF(AL570="","",MAX(AK$7:AK569)+1)</f>
        <v/>
      </c>
      <c r="AL570" s="15" t="str">
        <f>W12</f>
        <v/>
      </c>
    </row>
    <row r="571" spans="36:38" x14ac:dyDescent="0.55000000000000004">
      <c r="AJ571" s="1">
        <v>565</v>
      </c>
      <c r="AK571" s="1" t="str">
        <f>IF(AL571="","",MAX(AK$7:AK570)+1)</f>
        <v/>
      </c>
      <c r="AL571" s="15" t="str">
        <f>X12</f>
        <v/>
      </c>
    </row>
    <row r="572" spans="36:38" x14ac:dyDescent="0.55000000000000004">
      <c r="AJ572" s="1">
        <v>566</v>
      </c>
      <c r="AK572" s="1" t="str">
        <f>IF(AL572="","",MAX(AK$7:AK571)+1)</f>
        <v/>
      </c>
      <c r="AL572" s="15" t="str">
        <f>Y12</f>
        <v/>
      </c>
    </row>
    <row r="573" spans="36:38" x14ac:dyDescent="0.55000000000000004">
      <c r="AJ573" s="1">
        <v>567</v>
      </c>
      <c r="AK573" s="1" t="str">
        <f>IF(AL573="","",MAX(AK$7:AK572)+1)</f>
        <v/>
      </c>
      <c r="AL573" s="15" t="str">
        <f>W13</f>
        <v/>
      </c>
    </row>
    <row r="574" spans="36:38" x14ac:dyDescent="0.55000000000000004">
      <c r="AJ574" s="1">
        <v>568</v>
      </c>
      <c r="AK574" s="1" t="str">
        <f>IF(AL574="","",MAX(AK$7:AK573)+1)</f>
        <v/>
      </c>
      <c r="AL574" s="15" t="str">
        <f>X13</f>
        <v/>
      </c>
    </row>
    <row r="575" spans="36:38" x14ac:dyDescent="0.55000000000000004">
      <c r="AJ575" s="1">
        <v>569</v>
      </c>
      <c r="AK575" s="1" t="str">
        <f>IF(AL575="","",MAX(AK$7:AK574)+1)</f>
        <v/>
      </c>
      <c r="AL575" s="15" t="str">
        <f>Y13</f>
        <v/>
      </c>
    </row>
    <row r="576" spans="36:38" x14ac:dyDescent="0.55000000000000004">
      <c r="AJ576" s="1">
        <v>570</v>
      </c>
      <c r="AK576" s="1" t="str">
        <f>IF(AL576="","",MAX(AK$7:AK575)+1)</f>
        <v/>
      </c>
      <c r="AL576" s="15" t="str">
        <f>W14</f>
        <v/>
      </c>
    </row>
    <row r="577" spans="36:38" x14ac:dyDescent="0.55000000000000004">
      <c r="AJ577" s="1">
        <v>571</v>
      </c>
      <c r="AK577" s="1" t="str">
        <f>IF(AL577="","",MAX(AK$7:AK576)+1)</f>
        <v/>
      </c>
      <c r="AL577" s="15" t="str">
        <f>X14</f>
        <v/>
      </c>
    </row>
    <row r="578" spans="36:38" x14ac:dyDescent="0.55000000000000004">
      <c r="AJ578" s="1">
        <v>572</v>
      </c>
      <c r="AK578" s="1" t="str">
        <f>IF(AL578="","",MAX(AK$7:AK577)+1)</f>
        <v/>
      </c>
      <c r="AL578" s="15" t="str">
        <f>Y14</f>
        <v/>
      </c>
    </row>
    <row r="579" spans="36:38" x14ac:dyDescent="0.55000000000000004">
      <c r="AJ579" s="1">
        <v>573</v>
      </c>
      <c r="AK579" s="1" t="str">
        <f>IF(AL579="","",MAX(AK$7:AK578)+1)</f>
        <v/>
      </c>
      <c r="AL579" s="15" t="str">
        <f>W15</f>
        <v/>
      </c>
    </row>
    <row r="580" spans="36:38" x14ac:dyDescent="0.55000000000000004">
      <c r="AJ580" s="1">
        <v>574</v>
      </c>
      <c r="AK580" s="1" t="str">
        <f>IF(AL580="","",MAX(AK$7:AK579)+1)</f>
        <v/>
      </c>
      <c r="AL580" s="15" t="str">
        <f>X15</f>
        <v/>
      </c>
    </row>
    <row r="581" spans="36:38" x14ac:dyDescent="0.55000000000000004">
      <c r="AJ581" s="1">
        <v>575</v>
      </c>
      <c r="AK581" s="1" t="str">
        <f>IF(AL581="","",MAX(AK$7:AK580)+1)</f>
        <v/>
      </c>
      <c r="AL581" s="15" t="str">
        <f>Y15</f>
        <v/>
      </c>
    </row>
    <row r="582" spans="36:38" x14ac:dyDescent="0.55000000000000004">
      <c r="AJ582" s="1">
        <v>576</v>
      </c>
      <c r="AK582" s="1" t="str">
        <f>IF(AL582="","",MAX(AK$7:AK581)+1)</f>
        <v/>
      </c>
      <c r="AL582" s="15" t="str">
        <f>W16</f>
        <v/>
      </c>
    </row>
    <row r="583" spans="36:38" x14ac:dyDescent="0.55000000000000004">
      <c r="AJ583" s="1">
        <v>577</v>
      </c>
      <c r="AK583" s="1" t="str">
        <f>IF(AL583="","",MAX(AK$7:AK582)+1)</f>
        <v/>
      </c>
      <c r="AL583" s="15" t="str">
        <f>X16</f>
        <v/>
      </c>
    </row>
    <row r="584" spans="36:38" x14ac:dyDescent="0.55000000000000004">
      <c r="AJ584" s="1">
        <v>578</v>
      </c>
      <c r="AK584" s="1" t="str">
        <f>IF(AL584="","",MAX(AK$7:AK583)+1)</f>
        <v/>
      </c>
      <c r="AL584" s="15" t="str">
        <f>Y16</f>
        <v/>
      </c>
    </row>
    <row r="585" spans="36:38" x14ac:dyDescent="0.55000000000000004">
      <c r="AJ585" s="1">
        <v>579</v>
      </c>
      <c r="AK585" s="1" t="str">
        <f>IF(AL585="","",MAX(AK$7:AK584)+1)</f>
        <v/>
      </c>
      <c r="AL585" s="15" t="str">
        <f>W17</f>
        <v/>
      </c>
    </row>
    <row r="586" spans="36:38" x14ac:dyDescent="0.55000000000000004">
      <c r="AJ586" s="1">
        <v>580</v>
      </c>
      <c r="AK586" s="1" t="str">
        <f>IF(AL586="","",MAX(AK$7:AK585)+1)</f>
        <v/>
      </c>
      <c r="AL586" s="15" t="str">
        <f>X17</f>
        <v/>
      </c>
    </row>
    <row r="587" spans="36:38" x14ac:dyDescent="0.55000000000000004">
      <c r="AJ587" s="1">
        <v>581</v>
      </c>
      <c r="AK587" s="1" t="str">
        <f>IF(AL587="","",MAX(AK$7:AK586)+1)</f>
        <v/>
      </c>
      <c r="AL587" s="15" t="str">
        <f>Y17</f>
        <v/>
      </c>
    </row>
    <row r="588" spans="36:38" x14ac:dyDescent="0.55000000000000004">
      <c r="AJ588" s="1">
        <v>582</v>
      </c>
      <c r="AK588" s="1" t="str">
        <f>IF(AL588="","",MAX(AK$7:AK587)+1)</f>
        <v/>
      </c>
      <c r="AL588" s="15" t="str">
        <f>W18</f>
        <v/>
      </c>
    </row>
    <row r="589" spans="36:38" x14ac:dyDescent="0.55000000000000004">
      <c r="AJ589" s="1">
        <v>583</v>
      </c>
      <c r="AK589" s="1" t="str">
        <f>IF(AL589="","",MAX(AK$7:AK588)+1)</f>
        <v/>
      </c>
      <c r="AL589" s="15" t="str">
        <f>X18</f>
        <v/>
      </c>
    </row>
    <row r="590" spans="36:38" x14ac:dyDescent="0.55000000000000004">
      <c r="AJ590" s="1">
        <v>584</v>
      </c>
      <c r="AK590" s="1" t="str">
        <f>IF(AL590="","",MAX(AK$7:AK589)+1)</f>
        <v/>
      </c>
      <c r="AL590" s="15" t="str">
        <f>Y18</f>
        <v/>
      </c>
    </row>
    <row r="591" spans="36:38" x14ac:dyDescent="0.55000000000000004">
      <c r="AJ591" s="1">
        <v>585</v>
      </c>
      <c r="AK591" s="1" t="str">
        <f>IF(AL591="","",MAX(AK$7:AK590)+1)</f>
        <v/>
      </c>
      <c r="AL591" s="15" t="str">
        <f>W19</f>
        <v/>
      </c>
    </row>
    <row r="592" spans="36:38" x14ac:dyDescent="0.55000000000000004">
      <c r="AJ592" s="1">
        <v>586</v>
      </c>
      <c r="AK592" s="1" t="str">
        <f>IF(AL592="","",MAX(AK$7:AK591)+1)</f>
        <v/>
      </c>
      <c r="AL592" s="15" t="str">
        <f>X19</f>
        <v/>
      </c>
    </row>
    <row r="593" spans="36:38" x14ac:dyDescent="0.55000000000000004">
      <c r="AJ593" s="1">
        <v>587</v>
      </c>
      <c r="AK593" s="1" t="str">
        <f>IF(AL593="","",MAX(AK$7:AK592)+1)</f>
        <v/>
      </c>
      <c r="AL593" s="15" t="str">
        <f>Y19</f>
        <v/>
      </c>
    </row>
    <row r="594" spans="36:38" x14ac:dyDescent="0.55000000000000004">
      <c r="AJ594" s="1">
        <v>588</v>
      </c>
      <c r="AK594" s="1" t="str">
        <f>IF(AL594="","",MAX(AK$7:AK593)+1)</f>
        <v/>
      </c>
      <c r="AL594" s="15" t="str">
        <f>W20</f>
        <v/>
      </c>
    </row>
    <row r="595" spans="36:38" x14ac:dyDescent="0.55000000000000004">
      <c r="AJ595" s="1">
        <v>589</v>
      </c>
      <c r="AK595" s="1" t="str">
        <f>IF(AL595="","",MAX(AK$7:AK594)+1)</f>
        <v/>
      </c>
      <c r="AL595" s="15" t="str">
        <f>X20</f>
        <v/>
      </c>
    </row>
    <row r="596" spans="36:38" x14ac:dyDescent="0.55000000000000004">
      <c r="AJ596" s="1">
        <v>590</v>
      </c>
      <c r="AK596" s="1" t="str">
        <f>IF(AL596="","",MAX(AK$7:AK595)+1)</f>
        <v/>
      </c>
      <c r="AL596" s="15" t="str">
        <f>Y20</f>
        <v/>
      </c>
    </row>
    <row r="597" spans="36:38" x14ac:dyDescent="0.55000000000000004">
      <c r="AJ597" s="1">
        <v>591</v>
      </c>
      <c r="AK597" s="1" t="str">
        <f>IF(AL597="","",MAX(AK$7:AK596)+1)</f>
        <v/>
      </c>
      <c r="AL597" s="15" t="str">
        <f>W21</f>
        <v/>
      </c>
    </row>
    <row r="598" spans="36:38" x14ac:dyDescent="0.55000000000000004">
      <c r="AJ598" s="1">
        <v>592</v>
      </c>
      <c r="AK598" s="1" t="str">
        <f>IF(AL598="","",MAX(AK$7:AK597)+1)</f>
        <v/>
      </c>
      <c r="AL598" s="15" t="str">
        <f>X21</f>
        <v/>
      </c>
    </row>
    <row r="599" spans="36:38" x14ac:dyDescent="0.55000000000000004">
      <c r="AJ599" s="1">
        <v>593</v>
      </c>
      <c r="AK599" s="1" t="str">
        <f>IF(AL599="","",MAX(AK$7:AK598)+1)</f>
        <v/>
      </c>
      <c r="AL599" s="15" t="str">
        <f>Y21</f>
        <v/>
      </c>
    </row>
    <row r="600" spans="36:38" x14ac:dyDescent="0.55000000000000004">
      <c r="AJ600" s="1">
        <v>594</v>
      </c>
      <c r="AK600" s="1" t="str">
        <f>IF(AL600="","",MAX(AK$7:AK599)+1)</f>
        <v/>
      </c>
      <c r="AL600" s="15" t="str">
        <f>W22</f>
        <v/>
      </c>
    </row>
    <row r="601" spans="36:38" x14ac:dyDescent="0.55000000000000004">
      <c r="AJ601" s="1">
        <v>595</v>
      </c>
      <c r="AK601" s="1" t="str">
        <f>IF(AL601="","",MAX(AK$7:AK600)+1)</f>
        <v/>
      </c>
      <c r="AL601" s="15" t="str">
        <f>X22</f>
        <v/>
      </c>
    </row>
    <row r="602" spans="36:38" x14ac:dyDescent="0.55000000000000004">
      <c r="AJ602" s="1">
        <v>596</v>
      </c>
      <c r="AK602" s="1" t="str">
        <f>IF(AL602="","",MAX(AK$7:AK601)+1)</f>
        <v/>
      </c>
      <c r="AL602" s="15" t="str">
        <f>Y22</f>
        <v/>
      </c>
    </row>
    <row r="603" spans="36:38" x14ac:dyDescent="0.55000000000000004">
      <c r="AJ603" s="1">
        <v>597</v>
      </c>
      <c r="AK603" s="1" t="str">
        <f>IF(AL603="","",MAX(AK$7:AK602)+1)</f>
        <v/>
      </c>
      <c r="AL603" s="15" t="str">
        <f>W23</f>
        <v/>
      </c>
    </row>
    <row r="604" spans="36:38" x14ac:dyDescent="0.55000000000000004">
      <c r="AJ604" s="1">
        <v>598</v>
      </c>
      <c r="AK604" s="1" t="str">
        <f>IF(AL604="","",MAX(AK$7:AK603)+1)</f>
        <v/>
      </c>
      <c r="AL604" s="15" t="str">
        <f>X23</f>
        <v/>
      </c>
    </row>
    <row r="605" spans="36:38" x14ac:dyDescent="0.55000000000000004">
      <c r="AJ605" s="1">
        <v>599</v>
      </c>
      <c r="AK605" s="1" t="str">
        <f>IF(AL605="","",MAX(AK$7:AK604)+1)</f>
        <v/>
      </c>
      <c r="AL605" s="15" t="str">
        <f>Y23</f>
        <v/>
      </c>
    </row>
    <row r="606" spans="36:38" x14ac:dyDescent="0.55000000000000004">
      <c r="AJ606" s="1">
        <v>600</v>
      </c>
      <c r="AK606" s="1" t="str">
        <f>IF(AL606="","",MAX(AK$7:AK605)+1)</f>
        <v/>
      </c>
      <c r="AL606" s="15" t="str">
        <f>W24</f>
        <v/>
      </c>
    </row>
    <row r="607" spans="36:38" x14ac:dyDescent="0.55000000000000004">
      <c r="AJ607" s="1">
        <v>601</v>
      </c>
      <c r="AK607" s="1" t="str">
        <f>IF(AL607="","",MAX(AK$7:AK606)+1)</f>
        <v/>
      </c>
      <c r="AL607" s="15" t="str">
        <f>X24</f>
        <v/>
      </c>
    </row>
    <row r="608" spans="36:38" x14ac:dyDescent="0.55000000000000004">
      <c r="AJ608" s="1">
        <v>602</v>
      </c>
      <c r="AK608" s="1" t="str">
        <f>IF(AL608="","",MAX(AK$7:AK607)+1)</f>
        <v/>
      </c>
      <c r="AL608" s="15" t="str">
        <f>Y24</f>
        <v/>
      </c>
    </row>
    <row r="609" spans="36:38" x14ac:dyDescent="0.55000000000000004">
      <c r="AJ609" s="1">
        <v>603</v>
      </c>
      <c r="AK609" s="1" t="str">
        <f>IF(AL609="","",MAX(AK$7:AK608)+1)</f>
        <v/>
      </c>
      <c r="AL609" s="15" t="str">
        <f>W25</f>
        <v/>
      </c>
    </row>
    <row r="610" spans="36:38" x14ac:dyDescent="0.55000000000000004">
      <c r="AJ610" s="1">
        <v>604</v>
      </c>
      <c r="AK610" s="1" t="str">
        <f>IF(AL610="","",MAX(AK$7:AK609)+1)</f>
        <v/>
      </c>
      <c r="AL610" s="15" t="str">
        <f>X25</f>
        <v/>
      </c>
    </row>
    <row r="611" spans="36:38" x14ac:dyDescent="0.55000000000000004">
      <c r="AJ611" s="1">
        <v>605</v>
      </c>
      <c r="AK611" s="1" t="str">
        <f>IF(AL611="","",MAX(AK$7:AK610)+1)</f>
        <v/>
      </c>
      <c r="AL611" s="15" t="str">
        <f>Y25</f>
        <v/>
      </c>
    </row>
    <row r="612" spans="36:38" x14ac:dyDescent="0.55000000000000004">
      <c r="AJ612" s="1">
        <v>606</v>
      </c>
      <c r="AK612" s="1" t="str">
        <f>IF(AL612="","",MAX(AK$7:AK611)+1)</f>
        <v/>
      </c>
      <c r="AL612" s="15" t="str">
        <f>W26</f>
        <v/>
      </c>
    </row>
    <row r="613" spans="36:38" x14ac:dyDescent="0.55000000000000004">
      <c r="AJ613" s="1">
        <v>607</v>
      </c>
      <c r="AK613" s="1" t="str">
        <f>IF(AL613="","",MAX(AK$7:AK612)+1)</f>
        <v/>
      </c>
      <c r="AL613" s="15" t="str">
        <f>X26</f>
        <v/>
      </c>
    </row>
    <row r="614" spans="36:38" x14ac:dyDescent="0.55000000000000004">
      <c r="AJ614" s="1">
        <v>608</v>
      </c>
      <c r="AK614" s="1" t="str">
        <f>IF(AL614="","",MAX(AK$7:AK613)+1)</f>
        <v/>
      </c>
      <c r="AL614" s="15" t="str">
        <f>Y26</f>
        <v/>
      </c>
    </row>
    <row r="615" spans="36:38" x14ac:dyDescent="0.55000000000000004">
      <c r="AJ615" s="1">
        <v>609</v>
      </c>
      <c r="AK615" s="1" t="str">
        <f>IF(AL615="","",MAX(AK$7:AK614)+1)</f>
        <v/>
      </c>
      <c r="AL615" s="15" t="str">
        <f>W27</f>
        <v/>
      </c>
    </row>
    <row r="616" spans="36:38" x14ac:dyDescent="0.55000000000000004">
      <c r="AJ616" s="1">
        <v>610</v>
      </c>
      <c r="AK616" s="1" t="str">
        <f>IF(AL616="","",MAX(AK$7:AK615)+1)</f>
        <v/>
      </c>
      <c r="AL616" s="15" t="str">
        <f>X27</f>
        <v/>
      </c>
    </row>
    <row r="617" spans="36:38" x14ac:dyDescent="0.55000000000000004">
      <c r="AJ617" s="1">
        <v>611</v>
      </c>
      <c r="AK617" s="1" t="str">
        <f>IF(AL617="","",MAX(AK$7:AK616)+1)</f>
        <v/>
      </c>
      <c r="AL617" s="15" t="str">
        <f>Y27</f>
        <v/>
      </c>
    </row>
    <row r="618" spans="36:38" x14ac:dyDescent="0.55000000000000004">
      <c r="AJ618" s="1">
        <v>612</v>
      </c>
      <c r="AK618" s="1" t="str">
        <f>IF(AL618="","",MAX(AK$7:AK617)+1)</f>
        <v/>
      </c>
      <c r="AL618" s="15" t="str">
        <f>W28</f>
        <v/>
      </c>
    </row>
    <row r="619" spans="36:38" x14ac:dyDescent="0.55000000000000004">
      <c r="AJ619" s="1">
        <v>613</v>
      </c>
      <c r="AK619" s="1" t="str">
        <f>IF(AL619="","",MAX(AK$7:AK618)+1)</f>
        <v/>
      </c>
      <c r="AL619" s="15" t="str">
        <f>X28</f>
        <v/>
      </c>
    </row>
    <row r="620" spans="36:38" x14ac:dyDescent="0.55000000000000004">
      <c r="AJ620" s="1">
        <v>614</v>
      </c>
      <c r="AK620" s="1" t="str">
        <f>IF(AL620="","",MAX(AK$7:AK619)+1)</f>
        <v/>
      </c>
      <c r="AL620" s="15" t="str">
        <f>Y28</f>
        <v/>
      </c>
    </row>
    <row r="621" spans="36:38" x14ac:dyDescent="0.55000000000000004">
      <c r="AJ621" s="1">
        <v>615</v>
      </c>
      <c r="AK621" s="1" t="str">
        <f>IF(AL621="","",MAX(AK$7:AK620)+1)</f>
        <v/>
      </c>
      <c r="AL621" s="15" t="str">
        <f>W29</f>
        <v/>
      </c>
    </row>
    <row r="622" spans="36:38" x14ac:dyDescent="0.55000000000000004">
      <c r="AJ622" s="1">
        <v>616</v>
      </c>
      <c r="AK622" s="1" t="str">
        <f>IF(AL622="","",MAX(AK$7:AK621)+1)</f>
        <v/>
      </c>
      <c r="AL622" s="15" t="str">
        <f>X29</f>
        <v/>
      </c>
    </row>
    <row r="623" spans="36:38" x14ac:dyDescent="0.55000000000000004">
      <c r="AJ623" s="1">
        <v>617</v>
      </c>
      <c r="AK623" s="1" t="str">
        <f>IF(AL623="","",MAX(AK$7:AK622)+1)</f>
        <v/>
      </c>
      <c r="AL623" s="15" t="str">
        <f>Y29</f>
        <v/>
      </c>
    </row>
    <row r="624" spans="36:38" x14ac:dyDescent="0.55000000000000004">
      <c r="AJ624" s="1">
        <v>618</v>
      </c>
      <c r="AK624" s="1" t="str">
        <f>IF(AL624="","",MAX(AK$7:AK623)+1)</f>
        <v/>
      </c>
      <c r="AL624" s="15" t="str">
        <f>W30</f>
        <v/>
      </c>
    </row>
    <row r="625" spans="36:38" x14ac:dyDescent="0.55000000000000004">
      <c r="AJ625" s="1">
        <v>619</v>
      </c>
      <c r="AK625" s="1" t="str">
        <f>IF(AL625="","",MAX(AK$7:AK624)+1)</f>
        <v/>
      </c>
      <c r="AL625" s="15" t="str">
        <f>X30</f>
        <v/>
      </c>
    </row>
    <row r="626" spans="36:38" x14ac:dyDescent="0.55000000000000004">
      <c r="AJ626" s="1">
        <v>620</v>
      </c>
      <c r="AK626" s="1" t="str">
        <f>IF(AL626="","",MAX(AK$7:AK625)+1)</f>
        <v/>
      </c>
      <c r="AL626" s="15" t="str">
        <f>Y30</f>
        <v/>
      </c>
    </row>
    <row r="627" spans="36:38" x14ac:dyDescent="0.55000000000000004">
      <c r="AJ627" s="1">
        <v>621</v>
      </c>
      <c r="AK627" s="1" t="str">
        <f>IF(AL627="","",MAX(AK$7:AK626)+1)</f>
        <v/>
      </c>
      <c r="AL627" s="15" t="str">
        <f>W31</f>
        <v/>
      </c>
    </row>
    <row r="628" spans="36:38" x14ac:dyDescent="0.55000000000000004">
      <c r="AJ628" s="1">
        <v>622</v>
      </c>
      <c r="AK628" s="1" t="str">
        <f>IF(AL628="","",MAX(AK$7:AK627)+1)</f>
        <v/>
      </c>
      <c r="AL628" s="15" t="str">
        <f>X31</f>
        <v/>
      </c>
    </row>
    <row r="629" spans="36:38" x14ac:dyDescent="0.55000000000000004">
      <c r="AJ629" s="1">
        <v>623</v>
      </c>
      <c r="AK629" s="1" t="str">
        <f>IF(AL629="","",MAX(AK$7:AK628)+1)</f>
        <v/>
      </c>
      <c r="AL629" s="15" t="str">
        <f>Y31</f>
        <v/>
      </c>
    </row>
    <row r="630" spans="36:38" x14ac:dyDescent="0.55000000000000004">
      <c r="AJ630" s="1">
        <v>624</v>
      </c>
      <c r="AK630" s="1" t="str">
        <f>IF(AL630="","",MAX(AK$7:AK629)+1)</f>
        <v/>
      </c>
      <c r="AL630" s="15" t="str">
        <f>W32</f>
        <v/>
      </c>
    </row>
    <row r="631" spans="36:38" x14ac:dyDescent="0.55000000000000004">
      <c r="AJ631" s="1">
        <v>625</v>
      </c>
      <c r="AK631" s="1" t="str">
        <f>IF(AL631="","",MAX(AK$7:AK630)+1)</f>
        <v/>
      </c>
      <c r="AL631" s="15" t="str">
        <f>X32</f>
        <v/>
      </c>
    </row>
    <row r="632" spans="36:38" x14ac:dyDescent="0.55000000000000004">
      <c r="AJ632" s="1">
        <v>626</v>
      </c>
      <c r="AK632" s="1" t="str">
        <f>IF(AL632="","",MAX(AK$7:AK631)+1)</f>
        <v/>
      </c>
      <c r="AL632" s="15" t="str">
        <f>Y32</f>
        <v/>
      </c>
    </row>
    <row r="633" spans="36:38" x14ac:dyDescent="0.55000000000000004">
      <c r="AJ633" s="1">
        <v>627</v>
      </c>
      <c r="AK633" s="1" t="str">
        <f>IF(AL633="","",MAX(AK$7:AK632)+1)</f>
        <v/>
      </c>
      <c r="AL633" s="15" t="str">
        <f>W33</f>
        <v/>
      </c>
    </row>
    <row r="634" spans="36:38" x14ac:dyDescent="0.55000000000000004">
      <c r="AJ634" s="1">
        <v>628</v>
      </c>
      <c r="AK634" s="1" t="str">
        <f>IF(AL634="","",MAX(AK$7:AK633)+1)</f>
        <v/>
      </c>
      <c r="AL634" s="15" t="str">
        <f>X33</f>
        <v/>
      </c>
    </row>
    <row r="635" spans="36:38" x14ac:dyDescent="0.55000000000000004">
      <c r="AJ635" s="1">
        <v>629</v>
      </c>
      <c r="AK635" s="1" t="str">
        <f>IF(AL635="","",MAX(AK$7:AK634)+1)</f>
        <v/>
      </c>
      <c r="AL635" s="15" t="str">
        <f>Y33</f>
        <v/>
      </c>
    </row>
    <row r="636" spans="36:38" x14ac:dyDescent="0.55000000000000004">
      <c r="AJ636" s="1">
        <v>630</v>
      </c>
      <c r="AK636" s="1" t="str">
        <f>IF(AL636="","",MAX(AK$7:AK635)+1)</f>
        <v/>
      </c>
      <c r="AL636" s="15" t="str">
        <f>W34</f>
        <v/>
      </c>
    </row>
    <row r="637" spans="36:38" x14ac:dyDescent="0.55000000000000004">
      <c r="AJ637" s="1">
        <v>631</v>
      </c>
      <c r="AK637" s="1" t="str">
        <f>IF(AL637="","",MAX(AK$7:AK636)+1)</f>
        <v/>
      </c>
      <c r="AL637" s="15" t="str">
        <f>X34</f>
        <v/>
      </c>
    </row>
    <row r="638" spans="36:38" x14ac:dyDescent="0.55000000000000004">
      <c r="AJ638" s="1">
        <v>632</v>
      </c>
      <c r="AK638" s="1" t="str">
        <f>IF(AL638="","",MAX(AK$7:AK637)+1)</f>
        <v/>
      </c>
      <c r="AL638" s="15" t="str">
        <f>Y34</f>
        <v/>
      </c>
    </row>
    <row r="639" spans="36:38" x14ac:dyDescent="0.55000000000000004">
      <c r="AJ639" s="1">
        <v>633</v>
      </c>
      <c r="AK639" s="1" t="str">
        <f>IF(AL639="","",MAX(AK$7:AK638)+1)</f>
        <v/>
      </c>
      <c r="AL639" s="15" t="str">
        <f>W35</f>
        <v/>
      </c>
    </row>
    <row r="640" spans="36:38" x14ac:dyDescent="0.55000000000000004">
      <c r="AJ640" s="1">
        <v>634</v>
      </c>
      <c r="AK640" s="1" t="str">
        <f>IF(AL640="","",MAX(AK$7:AK639)+1)</f>
        <v/>
      </c>
      <c r="AL640" s="15" t="str">
        <f>X35</f>
        <v/>
      </c>
    </row>
    <row r="641" spans="36:38" x14ac:dyDescent="0.55000000000000004">
      <c r="AJ641" s="1">
        <v>635</v>
      </c>
      <c r="AK641" s="1" t="str">
        <f>IF(AL641="","",MAX(AK$7:AK640)+1)</f>
        <v/>
      </c>
      <c r="AL641" s="15" t="str">
        <f>Y35</f>
        <v/>
      </c>
    </row>
    <row r="642" spans="36:38" x14ac:dyDescent="0.55000000000000004">
      <c r="AJ642" s="1">
        <v>636</v>
      </c>
      <c r="AK642" s="1" t="str">
        <f>IF(AL642="","",MAX(AK$7:AK641)+1)</f>
        <v/>
      </c>
      <c r="AL642" s="16" t="str">
        <f>Z9</f>
        <v/>
      </c>
    </row>
    <row r="643" spans="36:38" x14ac:dyDescent="0.55000000000000004">
      <c r="AJ643" s="1">
        <v>637</v>
      </c>
      <c r="AK643" s="1" t="str">
        <f>IF(AL643="","",MAX(AK$7:AK642)+1)</f>
        <v/>
      </c>
      <c r="AL643" s="16" t="str">
        <f>AA9</f>
        <v/>
      </c>
    </row>
    <row r="644" spans="36:38" x14ac:dyDescent="0.55000000000000004">
      <c r="AJ644" s="1">
        <v>638</v>
      </c>
      <c r="AK644" s="1" t="str">
        <f>IF(AL644="","",MAX(AK$7:AK643)+1)</f>
        <v/>
      </c>
      <c r="AL644" s="16" t="str">
        <f>AB9</f>
        <v/>
      </c>
    </row>
    <row r="645" spans="36:38" x14ac:dyDescent="0.55000000000000004">
      <c r="AJ645" s="1">
        <v>639</v>
      </c>
      <c r="AK645" s="1" t="str">
        <f>IF(AL645="","",MAX(AK$7:AK644)+1)</f>
        <v/>
      </c>
      <c r="AL645" s="16" t="str">
        <f>Z10</f>
        <v/>
      </c>
    </row>
    <row r="646" spans="36:38" x14ac:dyDescent="0.55000000000000004">
      <c r="AJ646" s="1">
        <v>640</v>
      </c>
      <c r="AK646" s="1" t="str">
        <f>IF(AL646="","",MAX(AK$7:AK645)+1)</f>
        <v/>
      </c>
      <c r="AL646" s="16" t="str">
        <f>AA10</f>
        <v/>
      </c>
    </row>
    <row r="647" spans="36:38" x14ac:dyDescent="0.55000000000000004">
      <c r="AJ647" s="1">
        <v>641</v>
      </c>
      <c r="AK647" s="1" t="str">
        <f>IF(AL647="","",MAX(AK$7:AK646)+1)</f>
        <v/>
      </c>
      <c r="AL647" s="16" t="str">
        <f>AB10</f>
        <v/>
      </c>
    </row>
    <row r="648" spans="36:38" x14ac:dyDescent="0.55000000000000004">
      <c r="AJ648" s="1">
        <v>642</v>
      </c>
      <c r="AK648" s="1" t="str">
        <f>IF(AL648="","",MAX(AK$7:AK647)+1)</f>
        <v/>
      </c>
      <c r="AL648" s="16" t="str">
        <f>Z11</f>
        <v/>
      </c>
    </row>
    <row r="649" spans="36:38" x14ac:dyDescent="0.55000000000000004">
      <c r="AJ649" s="1">
        <v>643</v>
      </c>
      <c r="AK649" s="1" t="str">
        <f>IF(AL649="","",MAX(AK$7:AK648)+1)</f>
        <v/>
      </c>
      <c r="AL649" s="16" t="str">
        <f>AA11</f>
        <v/>
      </c>
    </row>
    <row r="650" spans="36:38" x14ac:dyDescent="0.55000000000000004">
      <c r="AJ650" s="1">
        <v>644</v>
      </c>
      <c r="AK650" s="1" t="str">
        <f>IF(AL650="","",MAX(AK$7:AK649)+1)</f>
        <v/>
      </c>
      <c r="AL650" s="16" t="str">
        <f>AB11</f>
        <v/>
      </c>
    </row>
    <row r="651" spans="36:38" x14ac:dyDescent="0.55000000000000004">
      <c r="AJ651" s="1">
        <v>645</v>
      </c>
      <c r="AK651" s="1" t="str">
        <f>IF(AL651="","",MAX(AK$7:AK650)+1)</f>
        <v/>
      </c>
      <c r="AL651" s="16" t="str">
        <f>Z12</f>
        <v/>
      </c>
    </row>
    <row r="652" spans="36:38" x14ac:dyDescent="0.55000000000000004">
      <c r="AJ652" s="1">
        <v>646</v>
      </c>
      <c r="AK652" s="1" t="str">
        <f>IF(AL652="","",MAX(AK$7:AK651)+1)</f>
        <v/>
      </c>
      <c r="AL652" s="16" t="str">
        <f>AA12</f>
        <v/>
      </c>
    </row>
    <row r="653" spans="36:38" x14ac:dyDescent="0.55000000000000004">
      <c r="AJ653" s="1">
        <v>647</v>
      </c>
      <c r="AK653" s="1" t="str">
        <f>IF(AL653="","",MAX(AK$7:AK652)+1)</f>
        <v/>
      </c>
      <c r="AL653" s="16" t="str">
        <f>AB12</f>
        <v/>
      </c>
    </row>
    <row r="654" spans="36:38" x14ac:dyDescent="0.55000000000000004">
      <c r="AJ654" s="1">
        <v>648</v>
      </c>
      <c r="AK654" s="1" t="str">
        <f>IF(AL654="","",MAX(AK$7:AK653)+1)</f>
        <v/>
      </c>
      <c r="AL654" s="16" t="str">
        <f>Z13</f>
        <v/>
      </c>
    </row>
    <row r="655" spans="36:38" x14ac:dyDescent="0.55000000000000004">
      <c r="AJ655" s="1">
        <v>649</v>
      </c>
      <c r="AK655" s="1" t="str">
        <f>IF(AL655="","",MAX(AK$7:AK654)+1)</f>
        <v/>
      </c>
      <c r="AL655" s="16" t="str">
        <f>AA13</f>
        <v/>
      </c>
    </row>
    <row r="656" spans="36:38" x14ac:dyDescent="0.55000000000000004">
      <c r="AJ656" s="1">
        <v>650</v>
      </c>
      <c r="AK656" s="1" t="str">
        <f>IF(AL656="","",MAX(AK$7:AK655)+1)</f>
        <v/>
      </c>
      <c r="AL656" s="16" t="str">
        <f>AB13</f>
        <v/>
      </c>
    </row>
    <row r="657" spans="36:38" x14ac:dyDescent="0.55000000000000004">
      <c r="AJ657" s="1">
        <v>651</v>
      </c>
      <c r="AK657" s="1" t="str">
        <f>IF(AL657="","",MAX(AK$7:AK656)+1)</f>
        <v/>
      </c>
      <c r="AL657" s="16" t="str">
        <f>Z14</f>
        <v/>
      </c>
    </row>
    <row r="658" spans="36:38" x14ac:dyDescent="0.55000000000000004">
      <c r="AJ658" s="1">
        <v>652</v>
      </c>
      <c r="AK658" s="1" t="str">
        <f>IF(AL658="","",MAX(AK$7:AK657)+1)</f>
        <v/>
      </c>
      <c r="AL658" s="16" t="str">
        <f>AA14</f>
        <v/>
      </c>
    </row>
    <row r="659" spans="36:38" x14ac:dyDescent="0.55000000000000004">
      <c r="AJ659" s="1">
        <v>653</v>
      </c>
      <c r="AK659" s="1" t="str">
        <f>IF(AL659="","",MAX(AK$7:AK658)+1)</f>
        <v/>
      </c>
      <c r="AL659" s="16" t="str">
        <f>AB14</f>
        <v/>
      </c>
    </row>
    <row r="660" spans="36:38" x14ac:dyDescent="0.55000000000000004">
      <c r="AJ660" s="1">
        <v>654</v>
      </c>
      <c r="AK660" s="1" t="str">
        <f>IF(AL660="","",MAX(AK$7:AK659)+1)</f>
        <v/>
      </c>
      <c r="AL660" s="16" t="str">
        <f>Z15</f>
        <v/>
      </c>
    </row>
    <row r="661" spans="36:38" x14ac:dyDescent="0.55000000000000004">
      <c r="AJ661" s="1">
        <v>655</v>
      </c>
      <c r="AK661" s="1" t="str">
        <f>IF(AL661="","",MAX(AK$7:AK660)+1)</f>
        <v/>
      </c>
      <c r="AL661" s="16" t="str">
        <f>AA15</f>
        <v/>
      </c>
    </row>
    <row r="662" spans="36:38" x14ac:dyDescent="0.55000000000000004">
      <c r="AJ662" s="1">
        <v>656</v>
      </c>
      <c r="AK662" s="1" t="str">
        <f>IF(AL662="","",MAX(AK$7:AK661)+1)</f>
        <v/>
      </c>
      <c r="AL662" s="16" t="str">
        <f>AB15</f>
        <v/>
      </c>
    </row>
    <row r="663" spans="36:38" x14ac:dyDescent="0.55000000000000004">
      <c r="AJ663" s="1">
        <v>657</v>
      </c>
      <c r="AK663" s="1" t="str">
        <f>IF(AL663="","",MAX(AK$7:AK662)+1)</f>
        <v/>
      </c>
      <c r="AL663" s="16" t="str">
        <f>Z16</f>
        <v/>
      </c>
    </row>
    <row r="664" spans="36:38" x14ac:dyDescent="0.55000000000000004">
      <c r="AJ664" s="1">
        <v>658</v>
      </c>
      <c r="AK664" s="1" t="str">
        <f>IF(AL664="","",MAX(AK$7:AK663)+1)</f>
        <v/>
      </c>
      <c r="AL664" s="16" t="str">
        <f>AA16</f>
        <v/>
      </c>
    </row>
    <row r="665" spans="36:38" x14ac:dyDescent="0.55000000000000004">
      <c r="AJ665" s="1">
        <v>659</v>
      </c>
      <c r="AK665" s="1" t="str">
        <f>IF(AL665="","",MAX(AK$7:AK664)+1)</f>
        <v/>
      </c>
      <c r="AL665" s="16" t="str">
        <f>AB16</f>
        <v/>
      </c>
    </row>
    <row r="666" spans="36:38" x14ac:dyDescent="0.55000000000000004">
      <c r="AJ666" s="1">
        <v>660</v>
      </c>
      <c r="AK666" s="1" t="str">
        <f>IF(AL666="","",MAX(AK$7:AK665)+1)</f>
        <v/>
      </c>
      <c r="AL666" s="16" t="str">
        <f>Z17</f>
        <v/>
      </c>
    </row>
    <row r="667" spans="36:38" x14ac:dyDescent="0.55000000000000004">
      <c r="AJ667" s="1">
        <v>661</v>
      </c>
      <c r="AK667" s="1" t="str">
        <f>IF(AL667="","",MAX(AK$7:AK666)+1)</f>
        <v/>
      </c>
      <c r="AL667" s="16" t="str">
        <f>AA17</f>
        <v/>
      </c>
    </row>
    <row r="668" spans="36:38" x14ac:dyDescent="0.55000000000000004">
      <c r="AJ668" s="1">
        <v>662</v>
      </c>
      <c r="AK668" s="1" t="str">
        <f>IF(AL668="","",MAX(AK$7:AK667)+1)</f>
        <v/>
      </c>
      <c r="AL668" s="16" t="str">
        <f>AB17</f>
        <v/>
      </c>
    </row>
    <row r="669" spans="36:38" x14ac:dyDescent="0.55000000000000004">
      <c r="AJ669" s="1">
        <v>663</v>
      </c>
      <c r="AK669" s="1" t="str">
        <f>IF(AL669="","",MAX(AK$7:AK668)+1)</f>
        <v/>
      </c>
      <c r="AL669" s="16" t="str">
        <f>Z18</f>
        <v/>
      </c>
    </row>
    <row r="670" spans="36:38" x14ac:dyDescent="0.55000000000000004">
      <c r="AJ670" s="1">
        <v>664</v>
      </c>
      <c r="AK670" s="1" t="str">
        <f>IF(AL670="","",MAX(AK$7:AK669)+1)</f>
        <v/>
      </c>
      <c r="AL670" s="16" t="str">
        <f>AA18</f>
        <v/>
      </c>
    </row>
    <row r="671" spans="36:38" x14ac:dyDescent="0.55000000000000004">
      <c r="AJ671" s="1">
        <v>665</v>
      </c>
      <c r="AK671" s="1" t="str">
        <f>IF(AL671="","",MAX(AK$7:AK670)+1)</f>
        <v/>
      </c>
      <c r="AL671" s="16" t="str">
        <f>AB18</f>
        <v/>
      </c>
    </row>
    <row r="672" spans="36:38" x14ac:dyDescent="0.55000000000000004">
      <c r="AJ672" s="1">
        <v>666</v>
      </c>
      <c r="AK672" s="1" t="str">
        <f>IF(AL672="","",MAX(AK$7:AK671)+1)</f>
        <v/>
      </c>
      <c r="AL672" s="16" t="str">
        <f>Z19</f>
        <v/>
      </c>
    </row>
    <row r="673" spans="36:38" x14ac:dyDescent="0.55000000000000004">
      <c r="AJ673" s="1">
        <v>667</v>
      </c>
      <c r="AK673" s="1" t="str">
        <f>IF(AL673="","",MAX(AK$7:AK672)+1)</f>
        <v/>
      </c>
      <c r="AL673" s="16" t="str">
        <f>AA19</f>
        <v/>
      </c>
    </row>
    <row r="674" spans="36:38" x14ac:dyDescent="0.55000000000000004">
      <c r="AJ674" s="1">
        <v>668</v>
      </c>
      <c r="AK674" s="1" t="str">
        <f>IF(AL674="","",MAX(AK$7:AK673)+1)</f>
        <v/>
      </c>
      <c r="AL674" s="16" t="str">
        <f>AB19</f>
        <v/>
      </c>
    </row>
    <row r="675" spans="36:38" x14ac:dyDescent="0.55000000000000004">
      <c r="AJ675" s="1">
        <v>669</v>
      </c>
      <c r="AK675" s="1" t="str">
        <f>IF(AL675="","",MAX(AK$7:AK674)+1)</f>
        <v/>
      </c>
      <c r="AL675" s="16" t="str">
        <f>Z20</f>
        <v/>
      </c>
    </row>
    <row r="676" spans="36:38" x14ac:dyDescent="0.55000000000000004">
      <c r="AJ676" s="1">
        <v>670</v>
      </c>
      <c r="AK676" s="1" t="str">
        <f>IF(AL676="","",MAX(AK$7:AK675)+1)</f>
        <v/>
      </c>
      <c r="AL676" s="16" t="str">
        <f>AA20</f>
        <v/>
      </c>
    </row>
    <row r="677" spans="36:38" x14ac:dyDescent="0.55000000000000004">
      <c r="AJ677" s="1">
        <v>671</v>
      </c>
      <c r="AK677" s="1" t="str">
        <f>IF(AL677="","",MAX(AK$7:AK676)+1)</f>
        <v/>
      </c>
      <c r="AL677" s="16" t="str">
        <f>AB20</f>
        <v/>
      </c>
    </row>
    <row r="678" spans="36:38" x14ac:dyDescent="0.55000000000000004">
      <c r="AJ678" s="1">
        <v>672</v>
      </c>
      <c r="AK678" s="1" t="str">
        <f>IF(AL678="","",MAX(AK$7:AK677)+1)</f>
        <v/>
      </c>
      <c r="AL678" s="16" t="str">
        <f>Z21</f>
        <v/>
      </c>
    </row>
    <row r="679" spans="36:38" x14ac:dyDescent="0.55000000000000004">
      <c r="AJ679" s="1">
        <v>673</v>
      </c>
      <c r="AK679" s="1" t="str">
        <f>IF(AL679="","",MAX(AK$7:AK678)+1)</f>
        <v/>
      </c>
      <c r="AL679" s="16" t="str">
        <f>AA21</f>
        <v/>
      </c>
    </row>
    <row r="680" spans="36:38" x14ac:dyDescent="0.55000000000000004">
      <c r="AJ680" s="1">
        <v>674</v>
      </c>
      <c r="AK680" s="1" t="str">
        <f>IF(AL680="","",MAX(AK$7:AK679)+1)</f>
        <v/>
      </c>
      <c r="AL680" s="16" t="str">
        <f>AB21</f>
        <v/>
      </c>
    </row>
    <row r="681" spans="36:38" x14ac:dyDescent="0.55000000000000004">
      <c r="AJ681" s="1">
        <v>675</v>
      </c>
      <c r="AK681" s="1" t="str">
        <f>IF(AL681="","",MAX(AK$7:AK680)+1)</f>
        <v/>
      </c>
      <c r="AL681" s="16" t="str">
        <f>Z22</f>
        <v/>
      </c>
    </row>
    <row r="682" spans="36:38" x14ac:dyDescent="0.55000000000000004">
      <c r="AJ682" s="1">
        <v>676</v>
      </c>
      <c r="AK682" s="1" t="str">
        <f>IF(AL682="","",MAX(AK$7:AK681)+1)</f>
        <v/>
      </c>
      <c r="AL682" s="16" t="str">
        <f>AA22</f>
        <v/>
      </c>
    </row>
    <row r="683" spans="36:38" x14ac:dyDescent="0.55000000000000004">
      <c r="AJ683" s="1">
        <v>677</v>
      </c>
      <c r="AK683" s="1" t="str">
        <f>IF(AL683="","",MAX(AK$7:AK682)+1)</f>
        <v/>
      </c>
      <c r="AL683" s="16" t="str">
        <f>AB22</f>
        <v/>
      </c>
    </row>
    <row r="684" spans="36:38" x14ac:dyDescent="0.55000000000000004">
      <c r="AJ684" s="1">
        <v>678</v>
      </c>
      <c r="AK684" s="1" t="str">
        <f>IF(AL684="","",MAX(AK$7:AK683)+1)</f>
        <v/>
      </c>
      <c r="AL684" s="16" t="str">
        <f>Z23</f>
        <v/>
      </c>
    </row>
    <row r="685" spans="36:38" x14ac:dyDescent="0.55000000000000004">
      <c r="AJ685" s="1">
        <v>679</v>
      </c>
      <c r="AK685" s="1" t="str">
        <f>IF(AL685="","",MAX(AK$7:AK684)+1)</f>
        <v/>
      </c>
      <c r="AL685" s="16" t="str">
        <f>AA23</f>
        <v/>
      </c>
    </row>
    <row r="686" spans="36:38" x14ac:dyDescent="0.55000000000000004">
      <c r="AJ686" s="1">
        <v>680</v>
      </c>
      <c r="AK686" s="1" t="str">
        <f>IF(AL686="","",MAX(AK$7:AK685)+1)</f>
        <v/>
      </c>
      <c r="AL686" s="16" t="str">
        <f>AB23</f>
        <v/>
      </c>
    </row>
    <row r="687" spans="36:38" x14ac:dyDescent="0.55000000000000004">
      <c r="AJ687" s="1">
        <v>681</v>
      </c>
      <c r="AK687" s="1" t="str">
        <f>IF(AL687="","",MAX(AK$7:AK686)+1)</f>
        <v/>
      </c>
      <c r="AL687" s="16" t="str">
        <f>Z24</f>
        <v/>
      </c>
    </row>
    <row r="688" spans="36:38" x14ac:dyDescent="0.55000000000000004">
      <c r="AJ688" s="1">
        <v>682</v>
      </c>
      <c r="AK688" s="1" t="str">
        <f>IF(AL688="","",MAX(AK$7:AK687)+1)</f>
        <v/>
      </c>
      <c r="AL688" s="16" t="str">
        <f>AA24</f>
        <v/>
      </c>
    </row>
    <row r="689" spans="36:38" x14ac:dyDescent="0.55000000000000004">
      <c r="AJ689" s="1">
        <v>683</v>
      </c>
      <c r="AK689" s="1" t="str">
        <f>IF(AL689="","",MAX(AK$7:AK688)+1)</f>
        <v/>
      </c>
      <c r="AL689" s="16" t="str">
        <f>AB24</f>
        <v/>
      </c>
    </row>
    <row r="690" spans="36:38" x14ac:dyDescent="0.55000000000000004">
      <c r="AJ690" s="1">
        <v>684</v>
      </c>
      <c r="AK690" s="1" t="str">
        <f>IF(AL690="","",MAX(AK$7:AK689)+1)</f>
        <v/>
      </c>
      <c r="AL690" s="16" t="str">
        <f>Z25</f>
        <v/>
      </c>
    </row>
    <row r="691" spans="36:38" x14ac:dyDescent="0.55000000000000004">
      <c r="AJ691" s="1">
        <v>685</v>
      </c>
      <c r="AK691" s="1" t="str">
        <f>IF(AL691="","",MAX(AK$7:AK690)+1)</f>
        <v/>
      </c>
      <c r="AL691" s="16" t="str">
        <f>AA25</f>
        <v/>
      </c>
    </row>
    <row r="692" spans="36:38" x14ac:dyDescent="0.55000000000000004">
      <c r="AJ692" s="1">
        <v>686</v>
      </c>
      <c r="AK692" s="1" t="str">
        <f>IF(AL692="","",MAX(AK$7:AK691)+1)</f>
        <v/>
      </c>
      <c r="AL692" s="16" t="str">
        <f>AB25</f>
        <v/>
      </c>
    </row>
    <row r="693" spans="36:38" x14ac:dyDescent="0.55000000000000004">
      <c r="AJ693" s="1">
        <v>687</v>
      </c>
      <c r="AK693" s="1" t="str">
        <f>IF(AL693="","",MAX(AK$7:AK692)+1)</f>
        <v/>
      </c>
      <c r="AL693" s="16" t="str">
        <f>Z26</f>
        <v/>
      </c>
    </row>
    <row r="694" spans="36:38" x14ac:dyDescent="0.55000000000000004">
      <c r="AJ694" s="1">
        <v>688</v>
      </c>
      <c r="AK694" s="1" t="str">
        <f>IF(AL694="","",MAX(AK$7:AK693)+1)</f>
        <v/>
      </c>
      <c r="AL694" s="16" t="str">
        <f>AA26</f>
        <v/>
      </c>
    </row>
    <row r="695" spans="36:38" x14ac:dyDescent="0.55000000000000004">
      <c r="AJ695" s="1">
        <v>689</v>
      </c>
      <c r="AK695" s="1" t="str">
        <f>IF(AL695="","",MAX(AK$7:AK694)+1)</f>
        <v/>
      </c>
      <c r="AL695" s="16" t="str">
        <f>AB26</f>
        <v/>
      </c>
    </row>
    <row r="696" spans="36:38" x14ac:dyDescent="0.55000000000000004">
      <c r="AJ696" s="1">
        <v>690</v>
      </c>
      <c r="AK696" s="1" t="str">
        <f>IF(AL696="","",MAX(AK$7:AK695)+1)</f>
        <v/>
      </c>
      <c r="AL696" s="16" t="str">
        <f>Z27</f>
        <v/>
      </c>
    </row>
    <row r="697" spans="36:38" x14ac:dyDescent="0.55000000000000004">
      <c r="AJ697" s="1">
        <v>691</v>
      </c>
      <c r="AK697" s="1" t="str">
        <f>IF(AL697="","",MAX(AK$7:AK696)+1)</f>
        <v/>
      </c>
      <c r="AL697" s="16" t="str">
        <f>AA27</f>
        <v/>
      </c>
    </row>
    <row r="698" spans="36:38" x14ac:dyDescent="0.55000000000000004">
      <c r="AJ698" s="1">
        <v>692</v>
      </c>
      <c r="AK698" s="1" t="str">
        <f>IF(AL698="","",MAX(AK$7:AK697)+1)</f>
        <v/>
      </c>
      <c r="AL698" s="16" t="str">
        <f>AB27</f>
        <v/>
      </c>
    </row>
    <row r="699" spans="36:38" x14ac:dyDescent="0.55000000000000004">
      <c r="AJ699" s="1">
        <v>693</v>
      </c>
      <c r="AK699" s="1" t="str">
        <f>IF(AL699="","",MAX(AK$7:AK698)+1)</f>
        <v/>
      </c>
      <c r="AL699" s="16" t="str">
        <f>Z28</f>
        <v/>
      </c>
    </row>
    <row r="700" spans="36:38" x14ac:dyDescent="0.55000000000000004">
      <c r="AJ700" s="1">
        <v>694</v>
      </c>
      <c r="AK700" s="1" t="str">
        <f>IF(AL700="","",MAX(AK$7:AK699)+1)</f>
        <v/>
      </c>
      <c r="AL700" s="16" t="str">
        <f>AA28</f>
        <v/>
      </c>
    </row>
    <row r="701" spans="36:38" x14ac:dyDescent="0.55000000000000004">
      <c r="AJ701" s="1">
        <v>695</v>
      </c>
      <c r="AK701" s="1" t="str">
        <f>IF(AL701="","",MAX(AK$7:AK700)+1)</f>
        <v/>
      </c>
      <c r="AL701" s="16" t="str">
        <f>AB28</f>
        <v/>
      </c>
    </row>
    <row r="702" spans="36:38" x14ac:dyDescent="0.55000000000000004">
      <c r="AJ702" s="1">
        <v>696</v>
      </c>
      <c r="AK702" s="1" t="str">
        <f>IF(AL702="","",MAX(AK$7:AK701)+1)</f>
        <v/>
      </c>
      <c r="AL702" s="16" t="str">
        <f>Z29</f>
        <v/>
      </c>
    </row>
    <row r="703" spans="36:38" x14ac:dyDescent="0.55000000000000004">
      <c r="AJ703" s="1">
        <v>697</v>
      </c>
      <c r="AK703" s="1" t="str">
        <f>IF(AL703="","",MAX(AK$7:AK702)+1)</f>
        <v/>
      </c>
      <c r="AL703" s="16" t="str">
        <f>AA29</f>
        <v/>
      </c>
    </row>
    <row r="704" spans="36:38" x14ac:dyDescent="0.55000000000000004">
      <c r="AJ704" s="1">
        <v>698</v>
      </c>
      <c r="AK704" s="1" t="str">
        <f>IF(AL704="","",MAX(AK$7:AK703)+1)</f>
        <v/>
      </c>
      <c r="AL704" s="16" t="str">
        <f>AB29</f>
        <v/>
      </c>
    </row>
    <row r="705" spans="36:38" x14ac:dyDescent="0.55000000000000004">
      <c r="AJ705" s="1">
        <v>699</v>
      </c>
      <c r="AK705" s="1" t="str">
        <f>IF(AL705="","",MAX(AK$7:AK704)+1)</f>
        <v/>
      </c>
      <c r="AL705" s="16" t="str">
        <f>Z30</f>
        <v/>
      </c>
    </row>
    <row r="706" spans="36:38" x14ac:dyDescent="0.55000000000000004">
      <c r="AJ706" s="1">
        <v>700</v>
      </c>
      <c r="AK706" s="1" t="str">
        <f>IF(AL706="","",MAX(AK$7:AK705)+1)</f>
        <v/>
      </c>
      <c r="AL706" s="16" t="str">
        <f>AA30</f>
        <v/>
      </c>
    </row>
    <row r="707" spans="36:38" x14ac:dyDescent="0.55000000000000004">
      <c r="AJ707" s="1">
        <v>701</v>
      </c>
      <c r="AK707" s="1" t="str">
        <f>IF(AL707="","",MAX(AK$7:AK706)+1)</f>
        <v/>
      </c>
      <c r="AL707" s="16" t="str">
        <f>AB30</f>
        <v/>
      </c>
    </row>
    <row r="708" spans="36:38" x14ac:dyDescent="0.55000000000000004">
      <c r="AJ708" s="1">
        <v>702</v>
      </c>
      <c r="AK708" s="1" t="str">
        <f>IF(AL708="","",MAX(AK$7:AK707)+1)</f>
        <v/>
      </c>
      <c r="AL708" s="16" t="str">
        <f>Z31</f>
        <v/>
      </c>
    </row>
    <row r="709" spans="36:38" x14ac:dyDescent="0.55000000000000004">
      <c r="AJ709" s="1">
        <v>703</v>
      </c>
      <c r="AK709" s="1" t="str">
        <f>IF(AL709="","",MAX(AK$7:AK708)+1)</f>
        <v/>
      </c>
      <c r="AL709" s="16" t="str">
        <f>AA31</f>
        <v/>
      </c>
    </row>
    <row r="710" spans="36:38" x14ac:dyDescent="0.55000000000000004">
      <c r="AJ710" s="1">
        <v>704</v>
      </c>
      <c r="AK710" s="1" t="str">
        <f>IF(AL710="","",MAX(AK$7:AK709)+1)</f>
        <v/>
      </c>
      <c r="AL710" s="16" t="str">
        <f>AB31</f>
        <v/>
      </c>
    </row>
    <row r="711" spans="36:38" x14ac:dyDescent="0.55000000000000004">
      <c r="AJ711" s="1">
        <v>705</v>
      </c>
      <c r="AK711" s="1" t="str">
        <f>IF(AL711="","",MAX(AK$7:AK710)+1)</f>
        <v/>
      </c>
      <c r="AL711" s="16" t="str">
        <f>Z32</f>
        <v/>
      </c>
    </row>
    <row r="712" spans="36:38" x14ac:dyDescent="0.55000000000000004">
      <c r="AJ712" s="1">
        <v>706</v>
      </c>
      <c r="AK712" s="1" t="str">
        <f>IF(AL712="","",MAX(AK$7:AK711)+1)</f>
        <v/>
      </c>
      <c r="AL712" s="16" t="str">
        <f>AA32</f>
        <v/>
      </c>
    </row>
    <row r="713" spans="36:38" x14ac:dyDescent="0.55000000000000004">
      <c r="AJ713" s="1">
        <v>707</v>
      </c>
      <c r="AK713" s="1" t="str">
        <f>IF(AL713="","",MAX(AK$7:AK712)+1)</f>
        <v/>
      </c>
      <c r="AL713" s="16" t="str">
        <f>AB32</f>
        <v/>
      </c>
    </row>
    <row r="714" spans="36:38" x14ac:dyDescent="0.55000000000000004">
      <c r="AJ714" s="1">
        <v>708</v>
      </c>
      <c r="AK714" s="1" t="str">
        <f>IF(AL714="","",MAX(AK$7:AK713)+1)</f>
        <v/>
      </c>
      <c r="AL714" s="16" t="str">
        <f>Z33</f>
        <v/>
      </c>
    </row>
    <row r="715" spans="36:38" x14ac:dyDescent="0.55000000000000004">
      <c r="AJ715" s="1">
        <v>709</v>
      </c>
      <c r="AK715" s="1" t="str">
        <f>IF(AL715="","",MAX(AK$7:AK714)+1)</f>
        <v/>
      </c>
      <c r="AL715" s="16" t="str">
        <f>AA33</f>
        <v/>
      </c>
    </row>
    <row r="716" spans="36:38" x14ac:dyDescent="0.55000000000000004">
      <c r="AJ716" s="1">
        <v>710</v>
      </c>
      <c r="AK716" s="1" t="str">
        <f>IF(AL716="","",MAX(AK$7:AK715)+1)</f>
        <v/>
      </c>
      <c r="AL716" s="16" t="str">
        <f>AB33</f>
        <v/>
      </c>
    </row>
    <row r="717" spans="36:38" x14ac:dyDescent="0.55000000000000004">
      <c r="AJ717" s="1">
        <v>711</v>
      </c>
      <c r="AK717" s="1" t="str">
        <f>IF(AL717="","",MAX(AK$7:AK716)+1)</f>
        <v/>
      </c>
      <c r="AL717" s="16" t="str">
        <f>Z34</f>
        <v/>
      </c>
    </row>
    <row r="718" spans="36:38" x14ac:dyDescent="0.55000000000000004">
      <c r="AJ718" s="1">
        <v>712</v>
      </c>
      <c r="AK718" s="1" t="str">
        <f>IF(AL718="","",MAX(AK$7:AK717)+1)</f>
        <v/>
      </c>
      <c r="AL718" s="16" t="str">
        <f>AA34</f>
        <v/>
      </c>
    </row>
    <row r="719" spans="36:38" x14ac:dyDescent="0.55000000000000004">
      <c r="AJ719" s="1">
        <v>713</v>
      </c>
      <c r="AK719" s="1" t="str">
        <f>IF(AL719="","",MAX(AK$7:AK718)+1)</f>
        <v/>
      </c>
      <c r="AL719" s="16" t="str">
        <f>AB34</f>
        <v/>
      </c>
    </row>
    <row r="720" spans="36:38" x14ac:dyDescent="0.55000000000000004">
      <c r="AJ720" s="1">
        <v>714</v>
      </c>
      <c r="AK720" s="1" t="str">
        <f>IF(AL720="","",MAX(AK$7:AK719)+1)</f>
        <v/>
      </c>
      <c r="AL720" s="16" t="str">
        <f>Z35</f>
        <v/>
      </c>
    </row>
    <row r="721" spans="36:38" x14ac:dyDescent="0.55000000000000004">
      <c r="AJ721" s="1">
        <v>715</v>
      </c>
      <c r="AK721" s="1" t="str">
        <f>IF(AL721="","",MAX(AK$7:AK720)+1)</f>
        <v/>
      </c>
      <c r="AL721" s="16" t="str">
        <f>AA35</f>
        <v/>
      </c>
    </row>
    <row r="722" spans="36:38" x14ac:dyDescent="0.55000000000000004">
      <c r="AJ722" s="1">
        <v>716</v>
      </c>
      <c r="AK722" s="1" t="str">
        <f>IF(AL722="","",MAX(AK$7:AK721)+1)</f>
        <v/>
      </c>
      <c r="AL722" s="16" t="str">
        <f>AB35</f>
        <v/>
      </c>
    </row>
    <row r="723" spans="36:38" x14ac:dyDescent="0.55000000000000004">
      <c r="AJ723" s="1">
        <v>717</v>
      </c>
      <c r="AK723" s="1">
        <f>IF(AL723="","",MAX(AK$7:AK722)+1)</f>
        <v>4</v>
      </c>
      <c r="AL723" s="14" t="str">
        <f>AC7</f>
        <v>全体（足場なし）:工事完了後:アウト</v>
      </c>
    </row>
    <row r="724" spans="36:38" x14ac:dyDescent="0.55000000000000004">
      <c r="AJ724" s="1">
        <v>718</v>
      </c>
      <c r="AK724" s="1" t="str">
        <f>IF(AL724="","",MAX(AK$7:AK723)+1)</f>
        <v/>
      </c>
      <c r="AL724" s="14" t="str">
        <f>AD7</f>
        <v/>
      </c>
    </row>
    <row r="725" spans="36:38" x14ac:dyDescent="0.55000000000000004">
      <c r="AJ725" s="1">
        <v>719</v>
      </c>
      <c r="AK725" s="1" t="str">
        <f>IF(AL725="","",MAX(AK$7:AK724)+1)</f>
        <v/>
      </c>
      <c r="AL725" s="14" t="str">
        <f>AC8</f>
        <v/>
      </c>
    </row>
    <row r="726" spans="36:38" x14ac:dyDescent="0.55000000000000004">
      <c r="AJ726" s="1">
        <v>720</v>
      </c>
      <c r="AK726" s="1" t="str">
        <f>IF(AL726="","",MAX(AK$7:AK725)+1)</f>
        <v/>
      </c>
      <c r="AL726" s="14" t="str">
        <f>AD8</f>
        <v/>
      </c>
    </row>
    <row r="727" spans="36:38" x14ac:dyDescent="0.55000000000000004">
      <c r="AJ727" s="1">
        <v>721</v>
      </c>
      <c r="AK727" s="1" t="str">
        <f>IF(AL727="","",MAX(AK$7:AK726)+1)</f>
        <v/>
      </c>
      <c r="AL727" s="14" t="str">
        <f>AC9</f>
        <v/>
      </c>
    </row>
    <row r="728" spans="36:38" x14ac:dyDescent="0.55000000000000004">
      <c r="AJ728" s="1">
        <v>722</v>
      </c>
      <c r="AK728" s="1" t="str">
        <f>IF(AL728="","",MAX(AK$7:AK727)+1)</f>
        <v/>
      </c>
      <c r="AL728" s="14" t="str">
        <f>AD9</f>
        <v/>
      </c>
    </row>
    <row r="729" spans="36:38" x14ac:dyDescent="0.55000000000000004">
      <c r="AJ729" s="1">
        <v>723</v>
      </c>
      <c r="AK729" s="1" t="str">
        <f>IF(AL729="","",MAX(AK$7:AK728)+1)</f>
        <v/>
      </c>
      <c r="AL729" s="14" t="str">
        <f>AC10</f>
        <v/>
      </c>
    </row>
    <row r="730" spans="36:38" x14ac:dyDescent="0.55000000000000004">
      <c r="AJ730" s="1">
        <v>724</v>
      </c>
      <c r="AK730" s="1" t="str">
        <f>IF(AL730="","",MAX(AK$7:AK729)+1)</f>
        <v/>
      </c>
      <c r="AL730" s="14" t="str">
        <f>AD10</f>
        <v/>
      </c>
    </row>
    <row r="731" spans="36:38" x14ac:dyDescent="0.55000000000000004">
      <c r="AJ731" s="1">
        <v>725</v>
      </c>
      <c r="AK731" s="1" t="str">
        <f>IF(AL731="","",MAX(AK$7:AK730)+1)</f>
        <v/>
      </c>
      <c r="AL731" s="14" t="str">
        <f>AC11</f>
        <v/>
      </c>
    </row>
    <row r="732" spans="36:38" x14ac:dyDescent="0.55000000000000004">
      <c r="AJ732" s="1">
        <v>726</v>
      </c>
      <c r="AK732" s="1" t="str">
        <f>IF(AL732="","",MAX(AK$7:AK731)+1)</f>
        <v/>
      </c>
      <c r="AL732" s="14" t="str">
        <f>AD11</f>
        <v/>
      </c>
    </row>
    <row r="733" spans="36:38" x14ac:dyDescent="0.55000000000000004">
      <c r="AJ733" s="1">
        <v>727</v>
      </c>
      <c r="AK733" s="1" t="str">
        <f>IF(AL733="","",MAX(AK$7:AK732)+1)</f>
        <v/>
      </c>
      <c r="AL733" s="14" t="str">
        <f>AC12</f>
        <v/>
      </c>
    </row>
    <row r="734" spans="36:38" x14ac:dyDescent="0.55000000000000004">
      <c r="AJ734" s="1">
        <v>728</v>
      </c>
      <c r="AK734" s="1" t="str">
        <f>IF(AL734="","",MAX(AK$7:AK733)+1)</f>
        <v/>
      </c>
      <c r="AL734" s="14" t="str">
        <f>AD12</f>
        <v/>
      </c>
    </row>
    <row r="735" spans="36:38" x14ac:dyDescent="0.55000000000000004">
      <c r="AJ735" s="1">
        <v>729</v>
      </c>
      <c r="AK735" s="1" t="str">
        <f>IF(AL735="","",MAX(AK$7:AK734)+1)</f>
        <v/>
      </c>
      <c r="AL735" s="14" t="str">
        <f>AC13</f>
        <v/>
      </c>
    </row>
    <row r="736" spans="36:38" x14ac:dyDescent="0.55000000000000004">
      <c r="AJ736" s="1">
        <v>730</v>
      </c>
      <c r="AK736" s="1" t="str">
        <f>IF(AL736="","",MAX(AK$7:AK735)+1)</f>
        <v/>
      </c>
      <c r="AL736" s="14" t="str">
        <f>AD13</f>
        <v/>
      </c>
    </row>
    <row r="737" spans="36:38" x14ac:dyDescent="0.55000000000000004">
      <c r="AJ737" s="1">
        <v>731</v>
      </c>
      <c r="AK737" s="1" t="str">
        <f>IF(AL737="","",MAX(AK$7:AK736)+1)</f>
        <v/>
      </c>
      <c r="AL737" s="14" t="str">
        <f>AC14</f>
        <v/>
      </c>
    </row>
    <row r="738" spans="36:38" x14ac:dyDescent="0.55000000000000004">
      <c r="AJ738" s="1">
        <v>732</v>
      </c>
      <c r="AK738" s="1" t="str">
        <f>IF(AL738="","",MAX(AK$7:AK737)+1)</f>
        <v/>
      </c>
      <c r="AL738" s="14" t="str">
        <f>AD14</f>
        <v/>
      </c>
    </row>
    <row r="739" spans="36:38" x14ac:dyDescent="0.55000000000000004">
      <c r="AJ739" s="1">
        <v>733</v>
      </c>
      <c r="AK739" s="1" t="str">
        <f>IF(AL739="","",MAX(AK$7:AK738)+1)</f>
        <v/>
      </c>
      <c r="AL739" s="14" t="str">
        <f>AC15</f>
        <v/>
      </c>
    </row>
    <row r="740" spans="36:38" x14ac:dyDescent="0.55000000000000004">
      <c r="AJ740" s="1">
        <v>734</v>
      </c>
      <c r="AK740" s="1" t="str">
        <f>IF(AL740="","",MAX(AK$7:AK739)+1)</f>
        <v/>
      </c>
      <c r="AL740" s="14" t="str">
        <f>AD15</f>
        <v/>
      </c>
    </row>
    <row r="741" spans="36:38" x14ac:dyDescent="0.55000000000000004">
      <c r="AJ741" s="1">
        <v>735</v>
      </c>
      <c r="AK741" s="1" t="str">
        <f>IF(AL741="","",MAX(AK$7:AK740)+1)</f>
        <v/>
      </c>
      <c r="AL741" s="14" t="str">
        <f>AC16</f>
        <v/>
      </c>
    </row>
    <row r="742" spans="36:38" x14ac:dyDescent="0.55000000000000004">
      <c r="AJ742" s="1">
        <v>736</v>
      </c>
      <c r="AK742" s="1" t="str">
        <f>IF(AL742="","",MAX(AK$7:AK741)+1)</f>
        <v/>
      </c>
      <c r="AL742" s="14" t="str">
        <f>AD16</f>
        <v/>
      </c>
    </row>
    <row r="743" spans="36:38" x14ac:dyDescent="0.55000000000000004">
      <c r="AJ743" s="1">
        <v>737</v>
      </c>
      <c r="AK743" s="1" t="str">
        <f>IF(AL743="","",MAX(AK$7:AK742)+1)</f>
        <v/>
      </c>
      <c r="AL743" s="14" t="str">
        <f>AC17</f>
        <v/>
      </c>
    </row>
    <row r="744" spans="36:38" x14ac:dyDescent="0.55000000000000004">
      <c r="AJ744" s="1">
        <v>738</v>
      </c>
      <c r="AK744" s="1" t="str">
        <f>IF(AL744="","",MAX(AK$7:AK743)+1)</f>
        <v/>
      </c>
      <c r="AL744" s="14" t="str">
        <f>AD17</f>
        <v/>
      </c>
    </row>
    <row r="745" spans="36:38" x14ac:dyDescent="0.55000000000000004">
      <c r="AJ745" s="1">
        <v>739</v>
      </c>
      <c r="AK745" s="1" t="str">
        <f>IF(AL745="","",MAX(AK$7:AK744)+1)</f>
        <v/>
      </c>
      <c r="AL745" s="14" t="str">
        <f>AC18</f>
        <v/>
      </c>
    </row>
    <row r="746" spans="36:38" x14ac:dyDescent="0.55000000000000004">
      <c r="AJ746" s="1">
        <v>740</v>
      </c>
      <c r="AK746" s="1" t="str">
        <f>IF(AL746="","",MAX(AK$7:AK745)+1)</f>
        <v/>
      </c>
      <c r="AL746" s="14" t="str">
        <f>AD18</f>
        <v/>
      </c>
    </row>
    <row r="747" spans="36:38" x14ac:dyDescent="0.55000000000000004">
      <c r="AJ747" s="1">
        <v>741</v>
      </c>
      <c r="AK747" s="1" t="str">
        <f>IF(AL747="","",MAX(AK$7:AK746)+1)</f>
        <v/>
      </c>
      <c r="AL747" s="14" t="str">
        <f>AC19</f>
        <v/>
      </c>
    </row>
    <row r="748" spans="36:38" x14ac:dyDescent="0.55000000000000004">
      <c r="AJ748" s="1">
        <v>742</v>
      </c>
      <c r="AK748" s="1" t="str">
        <f>IF(AL748="","",MAX(AK$7:AK747)+1)</f>
        <v/>
      </c>
      <c r="AL748" s="14" t="str">
        <f>AD19</f>
        <v/>
      </c>
    </row>
    <row r="749" spans="36:38" x14ac:dyDescent="0.55000000000000004">
      <c r="AJ749" s="1">
        <v>743</v>
      </c>
      <c r="AK749" s="1" t="str">
        <f>IF(AL749="","",MAX(AK$7:AK748)+1)</f>
        <v/>
      </c>
      <c r="AL749" s="14" t="str">
        <f>AC20</f>
        <v/>
      </c>
    </row>
    <row r="750" spans="36:38" x14ac:dyDescent="0.55000000000000004">
      <c r="AJ750" s="1">
        <v>744</v>
      </c>
      <c r="AK750" s="1" t="str">
        <f>IF(AL750="","",MAX(AK$7:AK749)+1)</f>
        <v/>
      </c>
      <c r="AL750" s="14" t="str">
        <f>AD20</f>
        <v/>
      </c>
    </row>
    <row r="751" spans="36:38" x14ac:dyDescent="0.55000000000000004">
      <c r="AJ751" s="1">
        <v>745</v>
      </c>
      <c r="AK751" s="1" t="str">
        <f>IF(AL751="","",MAX(AK$7:AK750)+1)</f>
        <v/>
      </c>
      <c r="AL751" s="14" t="str">
        <f>AC21</f>
        <v/>
      </c>
    </row>
    <row r="752" spans="36:38" x14ac:dyDescent="0.55000000000000004">
      <c r="AJ752" s="1">
        <v>746</v>
      </c>
      <c r="AK752" s="1" t="str">
        <f>IF(AL752="","",MAX(AK$7:AK751)+1)</f>
        <v/>
      </c>
      <c r="AL752" s="14" t="str">
        <f>AD21</f>
        <v/>
      </c>
    </row>
    <row r="753" spans="36:38" x14ac:dyDescent="0.55000000000000004">
      <c r="AJ753" s="1">
        <v>747</v>
      </c>
      <c r="AK753" s="1" t="str">
        <f>IF(AL753="","",MAX(AK$7:AK752)+1)</f>
        <v/>
      </c>
      <c r="AL753" s="14" t="str">
        <f>AC22</f>
        <v/>
      </c>
    </row>
    <row r="754" spans="36:38" x14ac:dyDescent="0.55000000000000004">
      <c r="AJ754" s="1">
        <v>748</v>
      </c>
      <c r="AK754" s="1" t="str">
        <f>IF(AL754="","",MAX(AK$7:AK753)+1)</f>
        <v/>
      </c>
      <c r="AL754" s="14" t="str">
        <f>AD22</f>
        <v/>
      </c>
    </row>
    <row r="755" spans="36:38" x14ac:dyDescent="0.55000000000000004">
      <c r="AJ755" s="1">
        <v>749</v>
      </c>
      <c r="AK755" s="1" t="str">
        <f>IF(AL755="","",MAX(AK$7:AK754)+1)</f>
        <v/>
      </c>
      <c r="AL755" s="14" t="str">
        <f>AC23</f>
        <v/>
      </c>
    </row>
    <row r="756" spans="36:38" x14ac:dyDescent="0.55000000000000004">
      <c r="AJ756" s="1">
        <v>750</v>
      </c>
      <c r="AK756" s="1" t="str">
        <f>IF(AL756="","",MAX(AK$7:AK755)+1)</f>
        <v/>
      </c>
      <c r="AL756" s="14" t="str">
        <f>AD23</f>
        <v/>
      </c>
    </row>
    <row r="757" spans="36:38" x14ac:dyDescent="0.55000000000000004">
      <c r="AJ757" s="1">
        <v>751</v>
      </c>
      <c r="AK757" s="1" t="str">
        <f>IF(AL757="","",MAX(AK$7:AK756)+1)</f>
        <v/>
      </c>
      <c r="AL757" s="14" t="str">
        <f>AC24</f>
        <v/>
      </c>
    </row>
    <row r="758" spans="36:38" x14ac:dyDescent="0.55000000000000004">
      <c r="AJ758" s="1">
        <v>752</v>
      </c>
      <c r="AK758" s="1" t="str">
        <f>IF(AL758="","",MAX(AK$7:AK757)+1)</f>
        <v/>
      </c>
      <c r="AL758" s="14" t="str">
        <f>AD24</f>
        <v/>
      </c>
    </row>
    <row r="759" spans="36:38" x14ac:dyDescent="0.55000000000000004">
      <c r="AJ759" s="1">
        <v>753</v>
      </c>
      <c r="AK759" s="1" t="str">
        <f>IF(AL759="","",MAX(AK$7:AK758)+1)</f>
        <v/>
      </c>
      <c r="AL759" s="14" t="str">
        <f>AC25</f>
        <v/>
      </c>
    </row>
    <row r="760" spans="36:38" x14ac:dyDescent="0.55000000000000004">
      <c r="AJ760" s="1">
        <v>754</v>
      </c>
      <c r="AK760" s="1" t="str">
        <f>IF(AL760="","",MAX(AK$7:AK759)+1)</f>
        <v/>
      </c>
      <c r="AL760" s="14" t="str">
        <f>AD25</f>
        <v/>
      </c>
    </row>
    <row r="761" spans="36:38" x14ac:dyDescent="0.55000000000000004">
      <c r="AJ761" s="1">
        <v>755</v>
      </c>
      <c r="AK761" s="1" t="str">
        <f>IF(AL761="","",MAX(AK$7:AK760)+1)</f>
        <v/>
      </c>
      <c r="AL761" s="14" t="str">
        <f>AC26</f>
        <v/>
      </c>
    </row>
    <row r="762" spans="36:38" x14ac:dyDescent="0.55000000000000004">
      <c r="AJ762" s="1">
        <v>756</v>
      </c>
      <c r="AK762" s="1" t="str">
        <f>IF(AL762="","",MAX(AK$7:AK761)+1)</f>
        <v/>
      </c>
      <c r="AL762" s="14" t="str">
        <f>AD26</f>
        <v/>
      </c>
    </row>
    <row r="763" spans="36:38" x14ac:dyDescent="0.55000000000000004">
      <c r="AJ763" s="1">
        <v>757</v>
      </c>
      <c r="AK763" s="1" t="str">
        <f>IF(AL763="","",MAX(AK$7:AK762)+1)</f>
        <v/>
      </c>
      <c r="AL763" s="14" t="str">
        <f>AC27</f>
        <v/>
      </c>
    </row>
    <row r="764" spans="36:38" x14ac:dyDescent="0.55000000000000004">
      <c r="AJ764" s="1">
        <v>758</v>
      </c>
      <c r="AK764" s="1" t="str">
        <f>IF(AL764="","",MAX(AK$7:AK763)+1)</f>
        <v/>
      </c>
      <c r="AL764" s="14" t="str">
        <f>AD27</f>
        <v/>
      </c>
    </row>
    <row r="765" spans="36:38" x14ac:dyDescent="0.55000000000000004">
      <c r="AJ765" s="1">
        <v>759</v>
      </c>
      <c r="AK765" s="1" t="str">
        <f>IF(AL765="","",MAX(AK$7:AK764)+1)</f>
        <v/>
      </c>
      <c r="AL765" s="14" t="str">
        <f>AC28</f>
        <v/>
      </c>
    </row>
    <row r="766" spans="36:38" x14ac:dyDescent="0.55000000000000004">
      <c r="AJ766" s="1">
        <v>760</v>
      </c>
      <c r="AK766" s="1" t="str">
        <f>IF(AL766="","",MAX(AK$7:AK765)+1)</f>
        <v/>
      </c>
      <c r="AL766" s="14" t="str">
        <f>AD28</f>
        <v/>
      </c>
    </row>
    <row r="767" spans="36:38" x14ac:dyDescent="0.55000000000000004">
      <c r="AJ767" s="1">
        <v>761</v>
      </c>
      <c r="AK767" s="1" t="str">
        <f>IF(AL767="","",MAX(AK$7:AK766)+1)</f>
        <v/>
      </c>
      <c r="AL767" s="14" t="str">
        <f>AC29</f>
        <v/>
      </c>
    </row>
    <row r="768" spans="36:38" x14ac:dyDescent="0.55000000000000004">
      <c r="AJ768" s="1">
        <v>762</v>
      </c>
      <c r="AK768" s="1" t="str">
        <f>IF(AL768="","",MAX(AK$7:AK767)+1)</f>
        <v/>
      </c>
      <c r="AL768" s="14" t="str">
        <f>AD29</f>
        <v/>
      </c>
    </row>
    <row r="769" spans="36:38" x14ac:dyDescent="0.55000000000000004">
      <c r="AJ769" s="1">
        <v>763</v>
      </c>
      <c r="AK769" s="1" t="str">
        <f>IF(AL769="","",MAX(AK$7:AK768)+1)</f>
        <v/>
      </c>
      <c r="AL769" s="14" t="str">
        <f>AC30</f>
        <v/>
      </c>
    </row>
    <row r="770" spans="36:38" x14ac:dyDescent="0.55000000000000004">
      <c r="AJ770" s="1">
        <v>764</v>
      </c>
      <c r="AK770" s="1" t="str">
        <f>IF(AL770="","",MAX(AK$7:AK769)+1)</f>
        <v/>
      </c>
      <c r="AL770" s="14" t="str">
        <f>AD30</f>
        <v/>
      </c>
    </row>
    <row r="771" spans="36:38" x14ac:dyDescent="0.55000000000000004">
      <c r="AJ771" s="1">
        <v>765</v>
      </c>
      <c r="AK771" s="1" t="str">
        <f>IF(AL771="","",MAX(AK$7:AK770)+1)</f>
        <v/>
      </c>
      <c r="AL771" s="14" t="str">
        <f>AC31</f>
        <v/>
      </c>
    </row>
    <row r="772" spans="36:38" x14ac:dyDescent="0.55000000000000004">
      <c r="AJ772" s="1">
        <v>766</v>
      </c>
      <c r="AK772" s="1" t="str">
        <f>IF(AL772="","",MAX(AK$7:AK771)+1)</f>
        <v/>
      </c>
      <c r="AL772" s="14" t="str">
        <f>AD31</f>
        <v/>
      </c>
    </row>
    <row r="773" spans="36:38" x14ac:dyDescent="0.55000000000000004">
      <c r="AJ773" s="1">
        <v>767</v>
      </c>
      <c r="AK773" s="1" t="str">
        <f>IF(AL773="","",MAX(AK$7:AK772)+1)</f>
        <v/>
      </c>
      <c r="AL773" s="14" t="str">
        <f>AC32</f>
        <v/>
      </c>
    </row>
    <row r="774" spans="36:38" x14ac:dyDescent="0.55000000000000004">
      <c r="AJ774" s="1">
        <v>768</v>
      </c>
      <c r="AK774" s="1" t="str">
        <f>IF(AL774="","",MAX(AK$7:AK773)+1)</f>
        <v/>
      </c>
      <c r="AL774" s="14" t="str">
        <f>AD32</f>
        <v/>
      </c>
    </row>
    <row r="775" spans="36:38" x14ac:dyDescent="0.55000000000000004">
      <c r="AJ775" s="1">
        <v>769</v>
      </c>
      <c r="AK775" s="1" t="str">
        <f>IF(AL775="","",MAX(AK$7:AK774)+1)</f>
        <v/>
      </c>
      <c r="AL775" s="14" t="str">
        <f>AC33</f>
        <v/>
      </c>
    </row>
    <row r="776" spans="36:38" x14ac:dyDescent="0.55000000000000004">
      <c r="AJ776" s="1">
        <v>770</v>
      </c>
      <c r="AK776" s="1" t="str">
        <f>IF(AL776="","",MAX(AK$7:AK775)+1)</f>
        <v/>
      </c>
      <c r="AL776" s="14" t="str">
        <f>AD33</f>
        <v/>
      </c>
    </row>
    <row r="777" spans="36:38" x14ac:dyDescent="0.55000000000000004">
      <c r="AJ777" s="1">
        <v>771</v>
      </c>
      <c r="AK777" s="1" t="str">
        <f>IF(AL777="","",MAX(AK$7:AK776)+1)</f>
        <v/>
      </c>
      <c r="AL777" s="14" t="str">
        <f>AC34</f>
        <v/>
      </c>
    </row>
    <row r="778" spans="36:38" x14ac:dyDescent="0.55000000000000004">
      <c r="AJ778" s="1">
        <v>772</v>
      </c>
      <c r="AK778" s="1" t="str">
        <f>IF(AL778="","",MAX(AK$7:AK777)+1)</f>
        <v/>
      </c>
      <c r="AL778" s="14" t="str">
        <f>AD34</f>
        <v/>
      </c>
    </row>
    <row r="779" spans="36:38" x14ac:dyDescent="0.55000000000000004">
      <c r="AJ779" s="1">
        <v>773</v>
      </c>
      <c r="AK779" s="1" t="str">
        <f>IF(AL779="","",MAX(AK$7:AK778)+1)</f>
        <v/>
      </c>
      <c r="AL779" s="14" t="str">
        <f>AC35</f>
        <v/>
      </c>
    </row>
    <row r="780" spans="36:38" x14ac:dyDescent="0.55000000000000004">
      <c r="AJ780" s="1">
        <v>774</v>
      </c>
      <c r="AK780" s="1" t="str">
        <f>IF(AL780="","",MAX(AK$7:AK779)+1)</f>
        <v/>
      </c>
      <c r="AL780" s="14" t="str">
        <f>AD35</f>
        <v/>
      </c>
    </row>
  </sheetData>
  <sheetProtection algorithmName="SHA-512" hashValue="etmv3A2Dkxwpw2zi5NCqy0MW8bl7FdYF8jIf7GR5C2KBYUBqm7u0KNGgqrAJ/0w1VSe70dpKXAf+jBaMPWLIFg==" saltValue="4vf3m+NxOh5rhE79hx7kbQ==" spinCount="100000" sheet="1" objects="1" scenarios="1"/>
  <mergeCells count="4">
    <mergeCell ref="E2:X2"/>
    <mergeCell ref="AA2:AD2"/>
    <mergeCell ref="AB3:AD3"/>
    <mergeCell ref="B4:B6"/>
  </mergeCells>
  <phoneticPr fontId="1"/>
  <printOptions horizontalCentered="1"/>
  <pageMargins left="0.31496062992125984" right="0.31496062992125984" top="0.35433070866141736" bottom="0.35433070866141736" header="0.31496062992125984" footer="0.31496062992125984"/>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D01AD833182E24191F991304B21B682" ma:contentTypeVersion="9" ma:contentTypeDescription="新しいドキュメントを作成します。" ma:contentTypeScope="" ma:versionID="83c667879c1057f1307d7b59fdb3d8fe">
  <xsd:schema xmlns:xsd="http://www.w3.org/2001/XMLSchema" xmlns:xs="http://www.w3.org/2001/XMLSchema" xmlns:p="http://schemas.microsoft.com/office/2006/metadata/properties" xmlns:ns2="030a7e54-4a10-4669-b727-4e95b88cb20c" targetNamespace="http://schemas.microsoft.com/office/2006/metadata/properties" ma:root="true" ma:fieldsID="5d462dfdaeed073d5e2f6089d245bd99" ns2:_="">
    <xsd:import namespace="030a7e54-4a10-4669-b727-4e95b88cb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0a7e54-4a10-4669-b727-4e95b88cb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6b90a90e-fa6e-460b-9cf1-9f940013708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7D7905-9B3D-49E0-B0D9-044FDB343274}"/>
</file>

<file path=customXml/itemProps2.xml><?xml version="1.0" encoding="utf-8"?>
<ds:datastoreItem xmlns:ds="http://schemas.openxmlformats.org/officeDocument/2006/customXml" ds:itemID="{A0F1B9EA-ED0A-42A0-8EDC-DEF14F576E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入力シート</vt:lpstr>
      <vt:lpstr>塗料リスト</vt:lpstr>
      <vt:lpstr>工事仕様書（印刷用）</vt:lpstr>
      <vt:lpstr>チェック表（印刷用）</vt:lpstr>
      <vt:lpstr>工事基本情報</vt:lpstr>
      <vt:lpstr>現ポ用タグ</vt:lpstr>
      <vt:lpstr>ﾜｰｸｼｰﾄ1</vt:lpstr>
      <vt:lpstr>ﾜｰｸｼｰﾄ2</vt:lpstr>
      <vt:lpstr>'チェック表（印刷用）'!Print_Area</vt:lpstr>
      <vt:lpstr>ﾜｰｸｼｰﾄ2!Print_Area</vt:lpstr>
      <vt:lpstr>'工事仕様書（印刷用）'!Print_Area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吉田 憲司</cp:lastModifiedBy>
  <cp:lastPrinted>2023-02-13T01:20:52Z</cp:lastPrinted>
  <dcterms:created xsi:type="dcterms:W3CDTF">2022-03-29T08:22:31Z</dcterms:created>
  <dcterms:modified xsi:type="dcterms:W3CDTF">2023-03-27T06:09:54Z</dcterms:modified>
</cp:coreProperties>
</file>